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848"/>
  </bookViews>
  <sheets>
    <sheet name="Total Proposal" sheetId="3" r:id="rId1"/>
    <sheet name="MD Mobilities " sheetId="8" r:id="rId2"/>
    <sheet name="SPM Mobilities" sheetId="7" r:id="rId3"/>
    <sheet name="Block Review Meeting" sheetId="4" r:id="rId4"/>
    <sheet name="BI-Annual Review meeting Distri" sheetId="5" r:id="rId5"/>
    <sheet name="State Level" sheetId="6" r:id="rId6"/>
  </sheets>
  <definedNames>
    <definedName name="_xlnm._FilterDatabase" localSheetId="1" hidden="1">'MD Mobilities '!$W$7:$AB$19</definedName>
    <definedName name="_xlnm._FilterDatabase" localSheetId="2" hidden="1">'SPM Mobilities'!$B$7:$V$76</definedName>
    <definedName name="_xlnm.Print_Area" localSheetId="4">'BI-Annual Review meeting Distri'!$A$1:$AD$23</definedName>
    <definedName name="_xlnm.Print_Area" localSheetId="3">'Block Review Meeting'!$A$1:$V$23</definedName>
    <definedName name="_xlnm.Print_Area" localSheetId="1">'MD Mobilities '!$W$1:$AM$21</definedName>
    <definedName name="_xlnm.Print_Area" localSheetId="2">'SPM Mobilities'!$C$1:$U$84</definedName>
    <definedName name="_xlnm.Print_Area" localSheetId="5">'State Level'!$A$1:$AD$24</definedName>
  </definedNames>
  <calcPr calcId="144525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I9" i="3"/>
  <c r="J9" i="3"/>
  <c r="K9" i="3"/>
  <c r="L9" i="3"/>
  <c r="M9" i="3"/>
  <c r="D7" i="3"/>
  <c r="M6" i="3"/>
  <c r="L6" i="3"/>
  <c r="K6" i="3"/>
  <c r="J6" i="3"/>
  <c r="I6" i="3"/>
  <c r="H6" i="3"/>
  <c r="G6" i="3"/>
  <c r="F6" i="3"/>
  <c r="E6" i="3"/>
  <c r="M5" i="3"/>
  <c r="L5" i="3"/>
  <c r="K5" i="3"/>
  <c r="J5" i="3"/>
  <c r="I5" i="3"/>
  <c r="H5" i="3"/>
  <c r="G5" i="3"/>
  <c r="F5" i="3"/>
  <c r="E5" i="3"/>
  <c r="D4" i="3"/>
  <c r="D3" i="3"/>
  <c r="AD22" i="6"/>
  <c r="AD23" i="6"/>
  <c r="AD24" i="6"/>
  <c r="AD12" i="6"/>
  <c r="AD13" i="6"/>
  <c r="AD14" i="6"/>
  <c r="AD15" i="6"/>
  <c r="AD16" i="6"/>
  <c r="AD17" i="6"/>
  <c r="AD18" i="6"/>
  <c r="AD19" i="6"/>
  <c r="AD20" i="6"/>
  <c r="AD21" i="6"/>
  <c r="AD11" i="6"/>
  <c r="AD12" i="5"/>
  <c r="AD13" i="5"/>
  <c r="AD14" i="5"/>
  <c r="AD15" i="5"/>
  <c r="AD16" i="5"/>
  <c r="AD17" i="5"/>
  <c r="AD18" i="5"/>
  <c r="AD19" i="5"/>
  <c r="AD20" i="5"/>
  <c r="AD11" i="5"/>
  <c r="V12" i="4"/>
  <c r="V13" i="4"/>
  <c r="V14" i="4"/>
  <c r="V15" i="4"/>
  <c r="V16" i="4"/>
  <c r="V17" i="4"/>
  <c r="V18" i="4"/>
  <c r="V19" i="4"/>
  <c r="V20" i="4"/>
  <c r="V11" i="4"/>
  <c r="AM21" i="8"/>
  <c r="C9" i="3" l="1"/>
  <c r="C7" i="3"/>
  <c r="C6" i="3"/>
  <c r="C5" i="3"/>
  <c r="C4" i="3"/>
  <c r="C3" i="3"/>
  <c r="F21" i="6"/>
  <c r="G21" i="6"/>
  <c r="H21" i="6"/>
  <c r="I21" i="6"/>
  <c r="J21" i="6"/>
  <c r="K21" i="6"/>
  <c r="L21" i="6"/>
  <c r="M21" i="6"/>
  <c r="Q21" i="6"/>
  <c r="R21" i="6"/>
  <c r="S21" i="6"/>
  <c r="T21" i="6"/>
  <c r="P13" i="6"/>
  <c r="X20" i="6"/>
  <c r="X12" i="6"/>
  <c r="X13" i="6"/>
  <c r="X14" i="6"/>
  <c r="X15" i="6"/>
  <c r="X16" i="6"/>
  <c r="X17" i="6"/>
  <c r="X18" i="6"/>
  <c r="X19" i="6"/>
  <c r="X11" i="6"/>
  <c r="W20" i="6"/>
  <c r="Y20" i="6" s="1"/>
  <c r="AB20" i="6" s="1"/>
  <c r="U20" i="6"/>
  <c r="V20" i="6" s="1"/>
  <c r="Z20" i="6" s="1"/>
  <c r="W12" i="6"/>
  <c r="W13" i="6"/>
  <c r="W14" i="6"/>
  <c r="Y14" i="6" s="1"/>
  <c r="W15" i="6"/>
  <c r="W16" i="6"/>
  <c r="Y16" i="6" s="1"/>
  <c r="W17" i="6"/>
  <c r="W18" i="6"/>
  <c r="W19" i="6"/>
  <c r="W11" i="6"/>
  <c r="P14" i="6"/>
  <c r="P15" i="6"/>
  <c r="P16" i="6"/>
  <c r="P17" i="6"/>
  <c r="P18" i="6"/>
  <c r="P19" i="6"/>
  <c r="AL19" i="8"/>
  <c r="AK19" i="8"/>
  <c r="AJ19" i="8"/>
  <c r="AF19" i="8"/>
  <c r="AI19" i="8" s="1"/>
  <c r="AE19" i="8"/>
  <c r="AL18" i="8"/>
  <c r="AK18" i="8"/>
  <c r="AJ18" i="8"/>
  <c r="AE18" i="8"/>
  <c r="AF18" i="8" s="1"/>
  <c r="AI18" i="8" s="1"/>
  <c r="AL17" i="8"/>
  <c r="AK17" i="8"/>
  <c r="AJ17" i="8"/>
  <c r="AE17" i="8"/>
  <c r="AF17" i="8" s="1"/>
  <c r="AI17" i="8" s="1"/>
  <c r="AL16" i="8"/>
  <c r="AK16" i="8"/>
  <c r="AJ16" i="8"/>
  <c r="AF16" i="8"/>
  <c r="AI16" i="8" s="1"/>
  <c r="AE16" i="8"/>
  <c r="AL15" i="8"/>
  <c r="AK15" i="8"/>
  <c r="AJ15" i="8"/>
  <c r="AE15" i="8"/>
  <c r="AF15" i="8" s="1"/>
  <c r="AI15" i="8" s="1"/>
  <c r="AL14" i="8"/>
  <c r="AK14" i="8"/>
  <c r="AJ14" i="8"/>
  <c r="AE14" i="8"/>
  <c r="AF14" i="8" s="1"/>
  <c r="AI14" i="8" s="1"/>
  <c r="AM14" i="8" s="1"/>
  <c r="AL13" i="8"/>
  <c r="AK13" i="8"/>
  <c r="AJ13" i="8"/>
  <c r="AE13" i="8"/>
  <c r="AF13" i="8" s="1"/>
  <c r="AI13" i="8" s="1"/>
  <c r="AL12" i="8"/>
  <c r="AK12" i="8"/>
  <c r="AJ12" i="8"/>
  <c r="AE12" i="8"/>
  <c r="AF12" i="8" s="1"/>
  <c r="AI12" i="8" s="1"/>
  <c r="AL11" i="8"/>
  <c r="AK11" i="8"/>
  <c r="AJ11" i="8"/>
  <c r="AE11" i="8"/>
  <c r="AF11" i="8" s="1"/>
  <c r="AI11" i="8" s="1"/>
  <c r="AM11" i="8" s="1"/>
  <c r="AL10" i="8"/>
  <c r="AK10" i="8"/>
  <c r="AJ10" i="8"/>
  <c r="AE10" i="8"/>
  <c r="AF10" i="8" s="1"/>
  <c r="AI10" i="8" s="1"/>
  <c r="AL9" i="8"/>
  <c r="AK9" i="8"/>
  <c r="AJ9" i="8"/>
  <c r="AE9" i="8"/>
  <c r="AF9" i="8" s="1"/>
  <c r="AI9" i="8" s="1"/>
  <c r="AL8" i="8"/>
  <c r="AK8" i="8"/>
  <c r="AJ8" i="8"/>
  <c r="AF8" i="8"/>
  <c r="AI8" i="8" s="1"/>
  <c r="AE8" i="8"/>
  <c r="O76" i="7"/>
  <c r="P76" i="7" s="1"/>
  <c r="S76" i="7" s="1"/>
  <c r="K76" i="7"/>
  <c r="L76" i="7" s="1"/>
  <c r="Q76" i="7" s="1"/>
  <c r="T75" i="7"/>
  <c r="R75" i="7"/>
  <c r="O75" i="7"/>
  <c r="P75" i="7" s="1"/>
  <c r="S75" i="7" s="1"/>
  <c r="K75" i="7"/>
  <c r="L75" i="7" s="1"/>
  <c r="Q75" i="7" s="1"/>
  <c r="O74" i="7"/>
  <c r="P74" i="7" s="1"/>
  <c r="S74" i="7" s="1"/>
  <c r="K74" i="7"/>
  <c r="L74" i="7" s="1"/>
  <c r="Q74" i="7" s="1"/>
  <c r="O73" i="7"/>
  <c r="P73" i="7" s="1"/>
  <c r="S73" i="7" s="1"/>
  <c r="L73" i="7"/>
  <c r="Q73" i="7" s="1"/>
  <c r="K73" i="7"/>
  <c r="O72" i="7"/>
  <c r="R72" i="7" s="1"/>
  <c r="K72" i="7"/>
  <c r="L72" i="7" s="1"/>
  <c r="Q72" i="7" s="1"/>
  <c r="P71" i="7"/>
  <c r="S71" i="7" s="1"/>
  <c r="O71" i="7"/>
  <c r="R71" i="7" s="1"/>
  <c r="K71" i="7"/>
  <c r="L71" i="7" s="1"/>
  <c r="Q71" i="7" s="1"/>
  <c r="O70" i="7"/>
  <c r="T70" i="7" s="1"/>
  <c r="K70" i="7"/>
  <c r="L70" i="7" s="1"/>
  <c r="Q70" i="7" s="1"/>
  <c r="T69" i="7"/>
  <c r="O69" i="7"/>
  <c r="P69" i="7" s="1"/>
  <c r="S69" i="7" s="1"/>
  <c r="K69" i="7"/>
  <c r="L69" i="7" s="1"/>
  <c r="Q69" i="7" s="1"/>
  <c r="R68" i="7"/>
  <c r="O68" i="7"/>
  <c r="P68" i="7" s="1"/>
  <c r="S68" i="7" s="1"/>
  <c r="K68" i="7"/>
  <c r="L68" i="7" s="1"/>
  <c r="Q68" i="7" s="1"/>
  <c r="O67" i="7"/>
  <c r="P67" i="7" s="1"/>
  <c r="S67" i="7" s="1"/>
  <c r="K67" i="7"/>
  <c r="L67" i="7" s="1"/>
  <c r="Q67" i="7" s="1"/>
  <c r="O66" i="7"/>
  <c r="P66" i="7" s="1"/>
  <c r="S66" i="7" s="1"/>
  <c r="L66" i="7"/>
  <c r="Q66" i="7" s="1"/>
  <c r="K66" i="7"/>
  <c r="S65" i="7"/>
  <c r="O65" i="7"/>
  <c r="R65" i="7" s="1"/>
  <c r="L65" i="7"/>
  <c r="Q65" i="7" s="1"/>
  <c r="K65" i="7"/>
  <c r="S57" i="7"/>
  <c r="O57" i="7"/>
  <c r="R57" i="7" s="1"/>
  <c r="K57" i="7"/>
  <c r="L57" i="7" s="1"/>
  <c r="Q57" i="7" s="1"/>
  <c r="O56" i="7"/>
  <c r="R56" i="7" s="1"/>
  <c r="L56" i="7"/>
  <c r="Q56" i="7" s="1"/>
  <c r="K56" i="7"/>
  <c r="O55" i="7"/>
  <c r="R55" i="7" s="1"/>
  <c r="L55" i="7"/>
  <c r="Q55" i="7" s="1"/>
  <c r="K55" i="7"/>
  <c r="P54" i="7"/>
  <c r="S54" i="7" s="1"/>
  <c r="O54" i="7"/>
  <c r="T54" i="7" s="1"/>
  <c r="K54" i="7"/>
  <c r="L54" i="7" s="1"/>
  <c r="Q54" i="7" s="1"/>
  <c r="R53" i="7"/>
  <c r="O53" i="7"/>
  <c r="P53" i="7" s="1"/>
  <c r="S53" i="7" s="1"/>
  <c r="K53" i="7"/>
  <c r="L53" i="7" s="1"/>
  <c r="Q53" i="7" s="1"/>
  <c r="O52" i="7"/>
  <c r="P52" i="7" s="1"/>
  <c r="S52" i="7" s="1"/>
  <c r="K52" i="7"/>
  <c r="L52" i="7" s="1"/>
  <c r="Q52" i="7" s="1"/>
  <c r="T51" i="7"/>
  <c r="O51" i="7"/>
  <c r="P51" i="7" s="1"/>
  <c r="S51" i="7" s="1"/>
  <c r="K51" i="7"/>
  <c r="L51" i="7" s="1"/>
  <c r="Q51" i="7" s="1"/>
  <c r="O50" i="7"/>
  <c r="P50" i="7" s="1"/>
  <c r="S50" i="7" s="1"/>
  <c r="K50" i="7"/>
  <c r="L50" i="7" s="1"/>
  <c r="Q50" i="7" s="1"/>
  <c r="O49" i="7"/>
  <c r="P49" i="7" s="1"/>
  <c r="S49" i="7" s="1"/>
  <c r="K49" i="7"/>
  <c r="L49" i="7" s="1"/>
  <c r="Q49" i="7" s="1"/>
  <c r="P48" i="7"/>
  <c r="S48" i="7" s="1"/>
  <c r="O48" i="7"/>
  <c r="R48" i="7" s="1"/>
  <c r="K48" i="7"/>
  <c r="L48" i="7" s="1"/>
  <c r="Q48" i="7" s="1"/>
  <c r="P47" i="7"/>
  <c r="S47" i="7" s="1"/>
  <c r="O47" i="7"/>
  <c r="R47" i="7" s="1"/>
  <c r="K47" i="7"/>
  <c r="L47" i="7" s="1"/>
  <c r="Q47" i="7" s="1"/>
  <c r="O46" i="7"/>
  <c r="T46" i="7" s="1"/>
  <c r="K46" i="7"/>
  <c r="L46" i="7" s="1"/>
  <c r="Q46" i="7" s="1"/>
  <c r="O38" i="7"/>
  <c r="P38" i="7" s="1"/>
  <c r="S38" i="7" s="1"/>
  <c r="K38" i="7"/>
  <c r="L38" i="7" s="1"/>
  <c r="Q38" i="7" s="1"/>
  <c r="O37" i="7"/>
  <c r="P37" i="7" s="1"/>
  <c r="S37" i="7" s="1"/>
  <c r="K37" i="7"/>
  <c r="L37" i="7" s="1"/>
  <c r="Q37" i="7" s="1"/>
  <c r="O36" i="7"/>
  <c r="P36" i="7" s="1"/>
  <c r="S36" i="7" s="1"/>
  <c r="K36" i="7"/>
  <c r="L36" i="7" s="1"/>
  <c r="Q36" i="7" s="1"/>
  <c r="S35" i="7"/>
  <c r="O35" i="7"/>
  <c r="R35" i="7" s="1"/>
  <c r="K35" i="7"/>
  <c r="L35" i="7" s="1"/>
  <c r="Q35" i="7" s="1"/>
  <c r="O34" i="7"/>
  <c r="P34" i="7" s="1"/>
  <c r="S34" i="7" s="1"/>
  <c r="K34" i="7"/>
  <c r="L34" i="7" s="1"/>
  <c r="Q34" i="7" s="1"/>
  <c r="O33" i="7"/>
  <c r="R33" i="7" s="1"/>
  <c r="K33" i="7"/>
  <c r="L33" i="7" s="1"/>
  <c r="Q33" i="7" s="1"/>
  <c r="S32" i="7"/>
  <c r="O32" i="7"/>
  <c r="R32" i="7" s="1"/>
  <c r="L32" i="7"/>
  <c r="Q32" i="7" s="1"/>
  <c r="K32" i="7"/>
  <c r="S31" i="7"/>
  <c r="O31" i="7"/>
  <c r="R31" i="7" s="1"/>
  <c r="L31" i="7"/>
  <c r="Q31" i="7" s="1"/>
  <c r="K31" i="7"/>
  <c r="O30" i="7"/>
  <c r="R30" i="7" s="1"/>
  <c r="K30" i="7"/>
  <c r="L30" i="7" s="1"/>
  <c r="Q30" i="7" s="1"/>
  <c r="S29" i="7"/>
  <c r="R29" i="7"/>
  <c r="O29" i="7"/>
  <c r="T29" i="7" s="1"/>
  <c r="K29" i="7"/>
  <c r="L29" i="7" s="1"/>
  <c r="Q29" i="7" s="1"/>
  <c r="S28" i="7"/>
  <c r="R28" i="7"/>
  <c r="O28" i="7"/>
  <c r="T28" i="7" s="1"/>
  <c r="K28" i="7"/>
  <c r="L28" i="7" s="1"/>
  <c r="Q28" i="7" s="1"/>
  <c r="O27" i="7"/>
  <c r="T27" i="7" s="1"/>
  <c r="K27" i="7"/>
  <c r="L27" i="7" s="1"/>
  <c r="Q27" i="7" s="1"/>
  <c r="T19" i="7"/>
  <c r="R19" i="7"/>
  <c r="O19" i="7"/>
  <c r="P19" i="7" s="1"/>
  <c r="S19" i="7" s="1"/>
  <c r="K19" i="7"/>
  <c r="L19" i="7" s="1"/>
  <c r="Q19" i="7" s="1"/>
  <c r="O18" i="7"/>
  <c r="P18" i="7" s="1"/>
  <c r="S18" i="7" s="1"/>
  <c r="K18" i="7"/>
  <c r="L18" i="7" s="1"/>
  <c r="Q18" i="7" s="1"/>
  <c r="T17" i="7"/>
  <c r="O17" i="7"/>
  <c r="P17" i="7" s="1"/>
  <c r="S17" i="7" s="1"/>
  <c r="K17" i="7"/>
  <c r="L17" i="7" s="1"/>
  <c r="Q17" i="7" s="1"/>
  <c r="O16" i="7"/>
  <c r="P16" i="7" s="1"/>
  <c r="S16" i="7" s="1"/>
  <c r="K16" i="7"/>
  <c r="L16" i="7" s="1"/>
  <c r="Q16" i="7" s="1"/>
  <c r="P15" i="7"/>
  <c r="S15" i="7" s="1"/>
  <c r="O15" i="7"/>
  <c r="R15" i="7" s="1"/>
  <c r="L15" i="7"/>
  <c r="Q15" i="7" s="1"/>
  <c r="K15" i="7"/>
  <c r="S14" i="7"/>
  <c r="O14" i="7"/>
  <c r="R14" i="7" s="1"/>
  <c r="K14" i="7"/>
  <c r="L14" i="7" s="1"/>
  <c r="Q14" i="7" s="1"/>
  <c r="O13" i="7"/>
  <c r="R13" i="7" s="1"/>
  <c r="H13" i="7"/>
  <c r="K13" i="7" s="1"/>
  <c r="L13" i="7" s="1"/>
  <c r="Q13" i="7" s="1"/>
  <c r="O12" i="7"/>
  <c r="R12" i="7" s="1"/>
  <c r="K12" i="7"/>
  <c r="L12" i="7" s="1"/>
  <c r="Q12" i="7" s="1"/>
  <c r="O11" i="7"/>
  <c r="P11" i="7" s="1"/>
  <c r="S11" i="7" s="1"/>
  <c r="K11" i="7"/>
  <c r="L11" i="7" s="1"/>
  <c r="Q11" i="7" s="1"/>
  <c r="O10" i="7"/>
  <c r="P10" i="7" s="1"/>
  <c r="S10" i="7" s="1"/>
  <c r="K10" i="7"/>
  <c r="L10" i="7" s="1"/>
  <c r="Q10" i="7" s="1"/>
  <c r="O9" i="7"/>
  <c r="P9" i="7" s="1"/>
  <c r="S9" i="7" s="1"/>
  <c r="K9" i="7"/>
  <c r="L9" i="7" s="1"/>
  <c r="Q9" i="7" s="1"/>
  <c r="O8" i="7"/>
  <c r="P8" i="7" s="1"/>
  <c r="S8" i="7" s="1"/>
  <c r="L8" i="7"/>
  <c r="Q8" i="7" s="1"/>
  <c r="K8" i="7"/>
  <c r="E14" i="6"/>
  <c r="O14" i="6" s="1"/>
  <c r="E15" i="6"/>
  <c r="O15" i="6" s="1"/>
  <c r="E16" i="6"/>
  <c r="O16" i="6" s="1"/>
  <c r="E17" i="6"/>
  <c r="O17" i="6" s="1"/>
  <c r="E18" i="6"/>
  <c r="O18" i="6" s="1"/>
  <c r="E19" i="6"/>
  <c r="O19" i="6" s="1"/>
  <c r="E13" i="6"/>
  <c r="O13" i="6" s="1"/>
  <c r="T9" i="7" l="1"/>
  <c r="U28" i="7"/>
  <c r="P30" i="7"/>
  <c r="S30" i="7" s="1"/>
  <c r="R37" i="7"/>
  <c r="P46" i="7"/>
  <c r="S46" i="7" s="1"/>
  <c r="R52" i="7"/>
  <c r="T65" i="7"/>
  <c r="T67" i="7"/>
  <c r="R69" i="7"/>
  <c r="R76" i="7"/>
  <c r="T53" i="7"/>
  <c r="U53" i="7" s="1"/>
  <c r="R10" i="7"/>
  <c r="P12" i="7"/>
  <c r="S12" i="7" s="1"/>
  <c r="AM16" i="8"/>
  <c r="W21" i="6"/>
  <c r="Y12" i="6"/>
  <c r="AM19" i="8"/>
  <c r="T36" i="7"/>
  <c r="T38" i="7"/>
  <c r="U65" i="7"/>
  <c r="AM18" i="8"/>
  <c r="P70" i="7"/>
  <c r="S70" i="7" s="1"/>
  <c r="P21" i="6"/>
  <c r="T11" i="7"/>
  <c r="T18" i="7"/>
  <c r="P13" i="7"/>
  <c r="S13" i="7" s="1"/>
  <c r="R27" i="7"/>
  <c r="P55" i="7"/>
  <c r="S55" i="7" s="1"/>
  <c r="AM13" i="8"/>
  <c r="X21" i="6"/>
  <c r="U21" i="6"/>
  <c r="O21" i="6"/>
  <c r="E21" i="6"/>
  <c r="AM10" i="8"/>
  <c r="U27" i="7"/>
  <c r="AM12" i="8"/>
  <c r="AM17" i="8"/>
  <c r="AM8" i="8"/>
  <c r="AM15" i="8"/>
  <c r="Y18" i="6"/>
  <c r="R11" i="7"/>
  <c r="U11" i="7" s="1"/>
  <c r="R38" i="7"/>
  <c r="U38" i="7" s="1"/>
  <c r="R51" i="7"/>
  <c r="P56" i="7"/>
  <c r="S56" i="7" s="1"/>
  <c r="R67" i="7"/>
  <c r="U67" i="7" s="1"/>
  <c r="P72" i="7"/>
  <c r="S72" i="7" s="1"/>
  <c r="U18" i="7"/>
  <c r="T12" i="7"/>
  <c r="U12" i="7" s="1"/>
  <c r="U19" i="7"/>
  <c r="R54" i="7"/>
  <c r="U54" i="7" s="1"/>
  <c r="R70" i="7"/>
  <c r="U70" i="7" s="1"/>
  <c r="T74" i="7"/>
  <c r="T76" i="7"/>
  <c r="U51" i="7"/>
  <c r="U69" i="7"/>
  <c r="T10" i="7"/>
  <c r="R18" i="7"/>
  <c r="P27" i="7"/>
  <c r="S27" i="7" s="1"/>
  <c r="P33" i="7"/>
  <c r="S33" i="7" s="1"/>
  <c r="T35" i="7"/>
  <c r="T37" i="7"/>
  <c r="U37" i="7" s="1"/>
  <c r="R46" i="7"/>
  <c r="U46" i="7" s="1"/>
  <c r="T50" i="7"/>
  <c r="T52" i="7"/>
  <c r="T66" i="7"/>
  <c r="T68" i="7"/>
  <c r="U68" i="7" s="1"/>
  <c r="AM9" i="8"/>
  <c r="Y17" i="6"/>
  <c r="Y13" i="6"/>
  <c r="Y19" i="6"/>
  <c r="Y15" i="6"/>
  <c r="AC20" i="6"/>
  <c r="Y11" i="6"/>
  <c r="U52" i="7"/>
  <c r="U9" i="7"/>
  <c r="U10" i="7"/>
  <c r="U35" i="7"/>
  <c r="U76" i="7"/>
  <c r="U29" i="7"/>
  <c r="U75" i="7"/>
  <c r="T34" i="7"/>
  <c r="R9" i="7"/>
  <c r="T15" i="7"/>
  <c r="U15" i="7" s="1"/>
  <c r="R17" i="7"/>
  <c r="U17" i="7" s="1"/>
  <c r="T33" i="7"/>
  <c r="R36" i="7"/>
  <c r="U36" i="7" s="1"/>
  <c r="T48" i="7"/>
  <c r="U48" i="7" s="1"/>
  <c r="R50" i="7"/>
  <c r="U50" i="7" s="1"/>
  <c r="T56" i="7"/>
  <c r="U56" i="7" s="1"/>
  <c r="T57" i="7"/>
  <c r="U57" i="7" s="1"/>
  <c r="R66" i="7"/>
  <c r="U66" i="7" s="1"/>
  <c r="T72" i="7"/>
  <c r="R74" i="7"/>
  <c r="T8" i="7"/>
  <c r="R8" i="7"/>
  <c r="U8" i="7" s="1"/>
  <c r="T13" i="7"/>
  <c r="U13" i="7" s="1"/>
  <c r="T14" i="7"/>
  <c r="U14" i="7" s="1"/>
  <c r="R16" i="7"/>
  <c r="T30" i="7"/>
  <c r="T31" i="7"/>
  <c r="U31" i="7" s="1"/>
  <c r="T32" i="7"/>
  <c r="U32" i="7" s="1"/>
  <c r="R34" i="7"/>
  <c r="U34" i="7" s="1"/>
  <c r="T47" i="7"/>
  <c r="U47" i="7" s="1"/>
  <c r="R49" i="7"/>
  <c r="T55" i="7"/>
  <c r="T71" i="7"/>
  <c r="U71" i="7" s="1"/>
  <c r="R73" i="7"/>
  <c r="T16" i="7"/>
  <c r="T49" i="7"/>
  <c r="T73" i="7"/>
  <c r="N12" i="6"/>
  <c r="V12" i="6" s="1"/>
  <c r="N13" i="6"/>
  <c r="V13" i="6" s="1"/>
  <c r="N14" i="6"/>
  <c r="V14" i="6" s="1"/>
  <c r="N15" i="6"/>
  <c r="N16" i="6"/>
  <c r="V16" i="6" s="1"/>
  <c r="N17" i="6"/>
  <c r="V17" i="6" s="1"/>
  <c r="N18" i="6"/>
  <c r="N19" i="6"/>
  <c r="N11" i="6"/>
  <c r="O11" i="4"/>
  <c r="N11" i="4"/>
  <c r="M11" i="4"/>
  <c r="L11" i="4"/>
  <c r="I11" i="4"/>
  <c r="R11" i="4" s="1"/>
  <c r="H11" i="4"/>
  <c r="K11" i="5"/>
  <c r="J11" i="5"/>
  <c r="I11" i="5"/>
  <c r="H11" i="5"/>
  <c r="X11" i="5" s="1"/>
  <c r="U20" i="5"/>
  <c r="T20" i="5"/>
  <c r="S20" i="5"/>
  <c r="R20" i="5"/>
  <c r="Q20" i="5"/>
  <c r="P20" i="5"/>
  <c r="O20" i="5"/>
  <c r="N20" i="5"/>
  <c r="G20" i="5"/>
  <c r="F20" i="5"/>
  <c r="E20" i="5"/>
  <c r="D20" i="5"/>
  <c r="V19" i="5"/>
  <c r="K19" i="5"/>
  <c r="J19" i="5"/>
  <c r="I19" i="5"/>
  <c r="H19" i="5"/>
  <c r="X19" i="5" s="1"/>
  <c r="V18" i="5"/>
  <c r="K18" i="5"/>
  <c r="J18" i="5"/>
  <c r="I18" i="5"/>
  <c r="Y18" i="5" s="1"/>
  <c r="H18" i="5"/>
  <c r="X18" i="5" s="1"/>
  <c r="V17" i="5"/>
  <c r="K17" i="5"/>
  <c r="J17" i="5"/>
  <c r="I17" i="5"/>
  <c r="H17" i="5"/>
  <c r="X17" i="5" s="1"/>
  <c r="V16" i="5"/>
  <c r="K16" i="5"/>
  <c r="J16" i="5"/>
  <c r="I16" i="5"/>
  <c r="H16" i="5"/>
  <c r="X16" i="5" s="1"/>
  <c r="V15" i="5"/>
  <c r="K15" i="5"/>
  <c r="J15" i="5"/>
  <c r="I15" i="5"/>
  <c r="H15" i="5"/>
  <c r="X15" i="5" s="1"/>
  <c r="V14" i="5"/>
  <c r="K14" i="5"/>
  <c r="J14" i="5"/>
  <c r="I14" i="5"/>
  <c r="H14" i="5"/>
  <c r="X14" i="5" s="1"/>
  <c r="V13" i="5"/>
  <c r="K13" i="5"/>
  <c r="J13" i="5"/>
  <c r="I13" i="5"/>
  <c r="H13" i="5"/>
  <c r="X13" i="5" s="1"/>
  <c r="V12" i="5"/>
  <c r="K12" i="5"/>
  <c r="J12" i="5"/>
  <c r="I12" i="5"/>
  <c r="H12" i="5"/>
  <c r="X12" i="5" s="1"/>
  <c r="V11" i="5"/>
  <c r="G20" i="4"/>
  <c r="F20" i="4"/>
  <c r="E20" i="4"/>
  <c r="D20" i="4"/>
  <c r="O19" i="4"/>
  <c r="N19" i="4"/>
  <c r="M19" i="4"/>
  <c r="L19" i="4"/>
  <c r="I19" i="4"/>
  <c r="R19" i="4" s="1"/>
  <c r="H19" i="4"/>
  <c r="O18" i="4"/>
  <c r="N18" i="4"/>
  <c r="M18" i="4"/>
  <c r="L18" i="4"/>
  <c r="I18" i="4"/>
  <c r="R18" i="4" s="1"/>
  <c r="H18" i="4"/>
  <c r="O17" i="4"/>
  <c r="N17" i="4"/>
  <c r="M17" i="4"/>
  <c r="L17" i="4"/>
  <c r="I17" i="4"/>
  <c r="R17" i="4" s="1"/>
  <c r="H17" i="4"/>
  <c r="O16" i="4"/>
  <c r="N16" i="4"/>
  <c r="M16" i="4"/>
  <c r="L16" i="4"/>
  <c r="I16" i="4"/>
  <c r="R16" i="4" s="1"/>
  <c r="H16" i="4"/>
  <c r="O15" i="4"/>
  <c r="N15" i="4"/>
  <c r="M15" i="4"/>
  <c r="L15" i="4"/>
  <c r="I15" i="4"/>
  <c r="R15" i="4" s="1"/>
  <c r="H15" i="4"/>
  <c r="O14" i="4"/>
  <c r="N14" i="4"/>
  <c r="M14" i="4"/>
  <c r="L14" i="4"/>
  <c r="I14" i="4"/>
  <c r="R14" i="4" s="1"/>
  <c r="H14" i="4"/>
  <c r="O13" i="4"/>
  <c r="N13" i="4"/>
  <c r="M13" i="4"/>
  <c r="L13" i="4"/>
  <c r="I13" i="4"/>
  <c r="R13" i="4" s="1"/>
  <c r="H13" i="4"/>
  <c r="O12" i="4"/>
  <c r="N12" i="4"/>
  <c r="M12" i="4"/>
  <c r="L12" i="4"/>
  <c r="I12" i="4"/>
  <c r="R12" i="4" s="1"/>
  <c r="H12" i="4"/>
  <c r="U49" i="7" l="1"/>
  <c r="U58" i="7" s="1"/>
  <c r="I81" i="7" s="1"/>
  <c r="K81" i="7" s="1"/>
  <c r="Y15" i="5"/>
  <c r="Z15" i="5" s="1"/>
  <c r="U55" i="7"/>
  <c r="U30" i="7"/>
  <c r="U74" i="7"/>
  <c r="Y13" i="5"/>
  <c r="Z13" i="5" s="1"/>
  <c r="Z18" i="5"/>
  <c r="L11" i="5"/>
  <c r="M11" i="5" s="1"/>
  <c r="N21" i="6"/>
  <c r="AM20" i="8"/>
  <c r="Y19" i="5"/>
  <c r="Z19" i="5" s="1"/>
  <c r="Y14" i="5"/>
  <c r="Y16" i="5"/>
  <c r="Z16" i="5" s="1"/>
  <c r="Z14" i="5"/>
  <c r="Y17" i="5"/>
  <c r="Z17" i="5" s="1"/>
  <c r="U73" i="7"/>
  <c r="Y21" i="6"/>
  <c r="Y11" i="5"/>
  <c r="Z11" i="5" s="1"/>
  <c r="Y12" i="5"/>
  <c r="Z12" i="5" s="1"/>
  <c r="U16" i="7"/>
  <c r="U72" i="7"/>
  <c r="U33" i="7"/>
  <c r="U39" i="7" s="1"/>
  <c r="I80" i="7" s="1"/>
  <c r="K80" i="7" s="1"/>
  <c r="AA16" i="6"/>
  <c r="Z16" i="6"/>
  <c r="Z12" i="6"/>
  <c r="AA12" i="6"/>
  <c r="AA17" i="6"/>
  <c r="Z17" i="6"/>
  <c r="AB17" i="6" s="1"/>
  <c r="Z13" i="6"/>
  <c r="AA13" i="6"/>
  <c r="AA14" i="6"/>
  <c r="Z14" i="6"/>
  <c r="V11" i="6"/>
  <c r="J15" i="4"/>
  <c r="K15" i="4" s="1"/>
  <c r="P11" i="4"/>
  <c r="J11" i="4"/>
  <c r="K11" i="4" s="1"/>
  <c r="J18" i="4"/>
  <c r="K18" i="4" s="1"/>
  <c r="U77" i="7"/>
  <c r="I82" i="7" s="1"/>
  <c r="K82" i="7" s="1"/>
  <c r="U20" i="7"/>
  <c r="I79" i="7" s="1"/>
  <c r="V18" i="6"/>
  <c r="V19" i="6"/>
  <c r="V15" i="6"/>
  <c r="J13" i="4"/>
  <c r="K13" i="4" s="1"/>
  <c r="J16" i="4"/>
  <c r="K16" i="4" s="1"/>
  <c r="J17" i="4"/>
  <c r="K17" i="4" s="1"/>
  <c r="J19" i="4"/>
  <c r="K19" i="4" s="1"/>
  <c r="J12" i="4"/>
  <c r="K12" i="4" s="1"/>
  <c r="I20" i="4"/>
  <c r="P18" i="4"/>
  <c r="J14" i="4"/>
  <c r="K14" i="4" s="1"/>
  <c r="O20" i="4"/>
  <c r="P14" i="4"/>
  <c r="P17" i="4"/>
  <c r="N20" i="4"/>
  <c r="P13" i="4"/>
  <c r="H20" i="4"/>
  <c r="P15" i="4"/>
  <c r="P12" i="4"/>
  <c r="L20" i="4"/>
  <c r="I20" i="5"/>
  <c r="V20" i="5"/>
  <c r="L12" i="5"/>
  <c r="M12" i="5" s="1"/>
  <c r="L13" i="5"/>
  <c r="M13" i="5" s="1"/>
  <c r="K20" i="5"/>
  <c r="J20" i="5"/>
  <c r="L16" i="5"/>
  <c r="M16" i="5" s="1"/>
  <c r="L17" i="5"/>
  <c r="M17" i="5" s="1"/>
  <c r="L18" i="5"/>
  <c r="M18" i="5" s="1"/>
  <c r="L19" i="5"/>
  <c r="M19" i="5" s="1"/>
  <c r="H20" i="5"/>
  <c r="L15" i="5"/>
  <c r="M15" i="5" s="1"/>
  <c r="L14" i="5"/>
  <c r="M14" i="5" s="1"/>
  <c r="P16" i="4"/>
  <c r="P19" i="4"/>
  <c r="M20" i="4"/>
  <c r="AB13" i="6" l="1"/>
  <c r="AB14" i="6"/>
  <c r="AC14" i="6" s="1"/>
  <c r="AB16" i="6"/>
  <c r="AC16" i="6" s="1"/>
  <c r="V21" i="6"/>
  <c r="AB12" i="6"/>
  <c r="AC12" i="6" s="1"/>
  <c r="W19" i="5"/>
  <c r="AA19" i="5" s="1"/>
  <c r="AB19" i="5" s="1"/>
  <c r="AC19" i="5" s="1"/>
  <c r="Q11" i="4"/>
  <c r="S11" i="4" s="1"/>
  <c r="T14" i="4"/>
  <c r="U14" i="4" s="1"/>
  <c r="T11" i="4"/>
  <c r="U11" i="4" s="1"/>
  <c r="Z15" i="6"/>
  <c r="AA15" i="6"/>
  <c r="AA18" i="6"/>
  <c r="Z18" i="6"/>
  <c r="Z11" i="6"/>
  <c r="AA11" i="6"/>
  <c r="AA19" i="6"/>
  <c r="Z19" i="6"/>
  <c r="Q15" i="4"/>
  <c r="S15" i="4" s="1"/>
  <c r="T15" i="4" s="1"/>
  <c r="U15" i="4" s="1"/>
  <c r="Q14" i="4"/>
  <c r="S14" i="4" s="1"/>
  <c r="Q18" i="4"/>
  <c r="S18" i="4" s="1"/>
  <c r="T18" i="4" s="1"/>
  <c r="U18" i="4" s="1"/>
  <c r="Q12" i="4"/>
  <c r="S12" i="4" s="1"/>
  <c r="T12" i="4" s="1"/>
  <c r="U12" i="4" s="1"/>
  <c r="I84" i="7"/>
  <c r="K84" i="7" s="1"/>
  <c r="K79" i="7"/>
  <c r="AC17" i="6"/>
  <c r="AC13" i="6"/>
  <c r="Q13" i="4"/>
  <c r="S13" i="4" s="1"/>
  <c r="T13" i="4" s="1"/>
  <c r="U13" i="4" s="1"/>
  <c r="K20" i="4"/>
  <c r="Q16" i="4"/>
  <c r="S16" i="4" s="1"/>
  <c r="T16" i="4" s="1"/>
  <c r="U16" i="4" s="1"/>
  <c r="Q19" i="4"/>
  <c r="S19" i="4" s="1"/>
  <c r="T19" i="4" s="1"/>
  <c r="U19" i="4" s="1"/>
  <c r="J20" i="4"/>
  <c r="Q17" i="4"/>
  <c r="S17" i="4" s="1"/>
  <c r="T17" i="4" s="1"/>
  <c r="U17" i="4" s="1"/>
  <c r="R20" i="4"/>
  <c r="W12" i="5"/>
  <c r="AA12" i="5" s="1"/>
  <c r="AB12" i="5" s="1"/>
  <c r="AC12" i="5" s="1"/>
  <c r="W17" i="5"/>
  <c r="AA17" i="5" s="1"/>
  <c r="AB17" i="5" s="1"/>
  <c r="AC17" i="5" s="1"/>
  <c r="W13" i="5"/>
  <c r="AA13" i="5" s="1"/>
  <c r="AB13" i="5" s="1"/>
  <c r="AC13" i="5" s="1"/>
  <c r="W11" i="5"/>
  <c r="AA11" i="5" s="1"/>
  <c r="AB11" i="5" s="1"/>
  <c r="AC11" i="5" s="1"/>
  <c r="Y20" i="5"/>
  <c r="W16" i="5"/>
  <c r="AA16" i="5" s="1"/>
  <c r="AB16" i="5" s="1"/>
  <c r="AC16" i="5" s="1"/>
  <c r="W18" i="5"/>
  <c r="AA18" i="5" s="1"/>
  <c r="AB18" i="5" s="1"/>
  <c r="AC18" i="5" s="1"/>
  <c r="W15" i="5"/>
  <c r="AA15" i="5" s="1"/>
  <c r="AB15" i="5" s="1"/>
  <c r="AC15" i="5" s="1"/>
  <c r="W14" i="5"/>
  <c r="AA14" i="5" s="1"/>
  <c r="AB14" i="5" s="1"/>
  <c r="AC14" i="5" s="1"/>
  <c r="L20" i="5"/>
  <c r="X20" i="5"/>
  <c r="P20" i="4"/>
  <c r="AB15" i="6" l="1"/>
  <c r="AC15" i="6" s="1"/>
  <c r="AB19" i="6"/>
  <c r="AC19" i="6" s="1"/>
  <c r="AB18" i="6"/>
  <c r="AC18" i="6" s="1"/>
  <c r="Z21" i="6"/>
  <c r="AB11" i="6"/>
  <c r="AA21" i="6"/>
  <c r="S20" i="4"/>
  <c r="Q20" i="4"/>
  <c r="AA20" i="5"/>
  <c r="M20" i="5"/>
  <c r="W20" i="5"/>
  <c r="Z20" i="5"/>
  <c r="AB21" i="6" l="1"/>
  <c r="AC20" i="5"/>
  <c r="AB20" i="5"/>
  <c r="U20" i="4"/>
  <c r="T20" i="4"/>
  <c r="AC11" i="6" l="1"/>
  <c r="AC21" i="6" s="1"/>
  <c r="Y23" i="6" l="1"/>
  <c r="AC23" i="6" s="1"/>
  <c r="AC24" i="6" s="1"/>
</calcChain>
</file>

<file path=xl/sharedStrings.xml><?xml version="1.0" encoding="utf-8"?>
<sst xmlns="http://schemas.openxmlformats.org/spreadsheetml/2006/main" count="470" uniqueCount="252">
  <si>
    <t>No of SC cover</t>
  </si>
  <si>
    <t>District</t>
  </si>
  <si>
    <t>Aizawl E</t>
  </si>
  <si>
    <t>Aizawl W</t>
  </si>
  <si>
    <t>Champhai</t>
  </si>
  <si>
    <t>Kolasib</t>
  </si>
  <si>
    <t>Mamit</t>
  </si>
  <si>
    <t>Serchhip</t>
  </si>
  <si>
    <t>Lunglei</t>
  </si>
  <si>
    <t xml:space="preserve">Lawngtlai </t>
  </si>
  <si>
    <t>Saiha</t>
  </si>
  <si>
    <t>Total</t>
  </si>
  <si>
    <t>No of Participant from SC and Villages</t>
  </si>
  <si>
    <t>HW 92 each)</t>
  </si>
  <si>
    <t>ASHA(1 each)</t>
  </si>
  <si>
    <t>No of ASHA</t>
  </si>
  <si>
    <t>Staff From PHC/CHC</t>
  </si>
  <si>
    <t>MO (1 each)</t>
  </si>
  <si>
    <t>ASHA Mobiliser (1 each)</t>
  </si>
  <si>
    <t>Supervisors (2 each)</t>
  </si>
  <si>
    <t xml:space="preserve">HMIS i/c (BAM) </t>
  </si>
  <si>
    <t>Total Participant</t>
  </si>
  <si>
    <t>DA</t>
  </si>
  <si>
    <t>No of ASHA Mobiliser</t>
  </si>
  <si>
    <t xml:space="preserve">Refrehment @150 </t>
  </si>
  <si>
    <t xml:space="preserve">Total </t>
  </si>
  <si>
    <t>BUDGET FOR REVIEW MEETING AT DISTRICT LEVEL</t>
  </si>
  <si>
    <t>Quarterly</t>
  </si>
  <si>
    <t>BUDGET FOR BI-ANNUAL  REVIEW MEETING AT BLOCK LEVEL</t>
  </si>
  <si>
    <t>No of Participant from PHC/CHC</t>
  </si>
  <si>
    <t>Staff From CMO</t>
  </si>
  <si>
    <t>CMO (1 each)</t>
  </si>
  <si>
    <t>2 SMO</t>
  </si>
  <si>
    <t>ASHA Co-ordinator(1 each)</t>
  </si>
  <si>
    <t>DPM</t>
  </si>
  <si>
    <t>DDM</t>
  </si>
  <si>
    <t>RCH MO and other NHM Key Staff (3 each)</t>
  </si>
  <si>
    <t>No. of Block (PHC/CHC and Standalone MC)</t>
  </si>
  <si>
    <t>UPHC/ PHC/CHC</t>
  </si>
  <si>
    <t>UPHC MO</t>
  </si>
  <si>
    <t>Supervisors (1 each)</t>
  </si>
  <si>
    <t>Standalone MC</t>
  </si>
  <si>
    <t>No of Participant from District</t>
  </si>
  <si>
    <t>CMO</t>
  </si>
  <si>
    <t>DMS</t>
  </si>
  <si>
    <t>SMO</t>
  </si>
  <si>
    <t>DMM</t>
  </si>
  <si>
    <t>ASHA Co-ordinator</t>
  </si>
  <si>
    <t>KM (To and Fro)</t>
  </si>
  <si>
    <t>Staff From State</t>
  </si>
  <si>
    <t>SPM</t>
  </si>
  <si>
    <t>SPO and SNOs of RMHCHAH+ and Disease Control Progs</t>
  </si>
  <si>
    <t xml:space="preserve">Consultant  </t>
  </si>
  <si>
    <t>BUDGET FOR NHM BI-ANNUAL  REVIEW MEETING AT STATE  LEVEL</t>
  </si>
  <si>
    <t xml:space="preserve">Champhai </t>
  </si>
  <si>
    <t>Lawngtlai</t>
  </si>
  <si>
    <t xml:space="preserve">Saiha </t>
  </si>
  <si>
    <t>Distance</t>
  </si>
  <si>
    <t>STATE PROGRAMME MANAGER - MOBILITY FOR YEAR  2021-22 (FIRST QUARTER)</t>
  </si>
  <si>
    <t>Month</t>
  </si>
  <si>
    <t>Year</t>
  </si>
  <si>
    <t>Blocks</t>
  </si>
  <si>
    <t>Distance to be Covered</t>
  </si>
  <si>
    <t xml:space="preserve">Day to be spend for meeting </t>
  </si>
  <si>
    <t>Day to be spend for Travelling</t>
  </si>
  <si>
    <t xml:space="preserve">Total Day to be spend </t>
  </si>
  <si>
    <t xml:space="preserve">Total Plan Night halt </t>
  </si>
  <si>
    <t xml:space="preserve"> Estimated Amount</t>
  </si>
  <si>
    <t>KM</t>
  </si>
  <si>
    <t>Additional  km for SC visit</t>
  </si>
  <si>
    <t>Local Mobility</t>
  </si>
  <si>
    <t>Total KM</t>
  </si>
  <si>
    <t>To and Fro</t>
  </si>
  <si>
    <t>POL @6 km /litre of Diesel @Rs.71</t>
  </si>
  <si>
    <t>DA @700</t>
  </si>
  <si>
    <t>Lodging @1500</t>
  </si>
  <si>
    <t>Fooding @800</t>
  </si>
  <si>
    <t xml:space="preserve">April </t>
  </si>
  <si>
    <t>Biate, Sialhawk</t>
  </si>
  <si>
    <t>Bungtlang South, Sabualtlang Clinic</t>
  </si>
  <si>
    <t>Chakhei PHC, Chuolo PHC</t>
  </si>
  <si>
    <t>Ratu PHC, Khawruhlian PHC and their Sub Centre</t>
  </si>
  <si>
    <t>May</t>
  </si>
  <si>
    <t>Low performing Block under Mamit District</t>
  </si>
  <si>
    <t>Aizawl to  Phullen PHC Night halt at Phullen,Review Meeting with PHC Staff, Phullen to Suangpuilawn and their Sub Centre</t>
  </si>
  <si>
    <t xml:space="preserve">UPHC under Aizawl W </t>
  </si>
  <si>
    <t>Bairabi, Kolasib Main Centre</t>
  </si>
  <si>
    <t>Jun</t>
  </si>
  <si>
    <t>Mamit Main Centre</t>
  </si>
  <si>
    <t>Serchhip DH, Main Centre</t>
  </si>
  <si>
    <t>UPHC and Main Centre undewr Lunglei Town</t>
  </si>
  <si>
    <t>Bungzung, Sesih</t>
  </si>
  <si>
    <t>STATE PROGRAMME MANAGER - MOBILITY FOR YEAR  2021-22 (SECOND  QUARTER)</t>
  </si>
  <si>
    <t>July</t>
  </si>
  <si>
    <t>Khawhai, Khawzawl</t>
  </si>
  <si>
    <t>Aizawl E  and Aizawl N Main Centreand their Sub Centre</t>
  </si>
  <si>
    <t>Aizawl South and Aizawl W main Centre</t>
  </si>
  <si>
    <t>Lungdai and Kawnpui PHC (Hortoki)</t>
  </si>
  <si>
    <t>Aug</t>
  </si>
  <si>
    <t>UPHC Under Aizawl E and their Sub Centre</t>
  </si>
  <si>
    <t>Aibawk PHC  and Sialsuk PHC</t>
  </si>
  <si>
    <t>Bilkhawthlir PHC and Vairengte CHC</t>
  </si>
  <si>
    <t>Rawpuichhip PHC, Reiek PHC</t>
  </si>
  <si>
    <t>Sept</t>
  </si>
  <si>
    <t>Low performing Block under Aizawl E District  and their Sub Centre</t>
  </si>
  <si>
    <t>Sangau, Lungpher, Bualpui NG</t>
  </si>
  <si>
    <t>E Lungdar</t>
  </si>
  <si>
    <t>STATE PROGRAMME MANAGER - MOBILITY FOR YEAR  2021-22 (THIRD  QUARTER)</t>
  </si>
  <si>
    <t>Oct</t>
  </si>
  <si>
    <t>Low performing Block under Kolasib District</t>
  </si>
  <si>
    <t>Kawrtethawveng PHC</t>
  </si>
  <si>
    <t>Chhingchhip PHC</t>
  </si>
  <si>
    <t>Low performing Block under Lunglei District</t>
  </si>
  <si>
    <t>Nov</t>
  </si>
  <si>
    <t>Sakawrdai &amp; Darlawn and their Sub Centre</t>
  </si>
  <si>
    <t>Low performing Block under Aizawl W District</t>
  </si>
  <si>
    <t>Zawlnuam PHC Kanhmun HWC</t>
  </si>
  <si>
    <t>Dec</t>
  </si>
  <si>
    <t>Low performing Block under Serchhip District</t>
  </si>
  <si>
    <t>Pangzawl PHC, Hnahthial SDH, S Vanlaiphai</t>
  </si>
  <si>
    <t>Low performing Block under Champhai District</t>
  </si>
  <si>
    <t>Thingsulthliah PHC and their Sub Centre</t>
  </si>
  <si>
    <t>STATE PROGRAMME MANAGER - MOBILITY FOR YEAR  2021-22 (FOURTH QUARTER)</t>
  </si>
  <si>
    <t xml:space="preserve">Jan </t>
  </si>
  <si>
    <t>Sairang PHC, Lengpui PHC</t>
  </si>
  <si>
    <t>Bukpui PHC</t>
  </si>
  <si>
    <t>W Phaileng PHC (Tuipuibari and Khanthuam)</t>
  </si>
  <si>
    <t>N Vanlaiphai, Thingsai, Cherhlun PHC</t>
  </si>
  <si>
    <t xml:space="preserve">Feb </t>
  </si>
  <si>
    <t>Tlabung SDH, Lungsen PHC</t>
  </si>
  <si>
    <t>Farkawn, Khawbung</t>
  </si>
  <si>
    <t>Bungtlang South (Parva SC)</t>
  </si>
  <si>
    <t>Phura (Tongkolong, Khaihya)</t>
  </si>
  <si>
    <t xml:space="preserve">March </t>
  </si>
  <si>
    <t>Ngentiang PHC</t>
  </si>
  <si>
    <t xml:space="preserve">W Bunghmun PHC, Buarpui </t>
  </si>
  <si>
    <t>Kawlkulh (Vanchengpui)</t>
  </si>
  <si>
    <t>Chawngte CHC, Borapansury PHC</t>
  </si>
  <si>
    <t>First Quarter</t>
  </si>
  <si>
    <t>Rs.</t>
  </si>
  <si>
    <t>lakhs</t>
  </si>
  <si>
    <t>Second  Quarter</t>
  </si>
  <si>
    <t>Third Quarter</t>
  </si>
  <si>
    <t>Fourth Quarter</t>
  </si>
  <si>
    <t>MISSION DIRECTOR MOBILITY FOR YEAR 2021-22</t>
  </si>
  <si>
    <t>Day Spent</t>
  </si>
  <si>
    <t>Night Spent</t>
  </si>
  <si>
    <t>Additional  km for Block visit</t>
  </si>
  <si>
    <t>Local Mobilities</t>
  </si>
  <si>
    <t>DA @701</t>
  </si>
  <si>
    <t>Lodging @2501</t>
  </si>
  <si>
    <t>Fooding @801</t>
  </si>
  <si>
    <t>4</t>
  </si>
  <si>
    <t>Chakhang MC</t>
  </si>
  <si>
    <t>PHC MC</t>
  </si>
  <si>
    <t>Champhai CMO and DH</t>
  </si>
  <si>
    <t>Farkawn PHC</t>
  </si>
  <si>
    <t>5</t>
  </si>
  <si>
    <t>Ngentiang MC</t>
  </si>
  <si>
    <t>Mamit CMO and DH</t>
  </si>
  <si>
    <t>One Block in the District</t>
  </si>
  <si>
    <t>Khawzawl District</t>
  </si>
  <si>
    <t>Aizawl E CMO Office</t>
  </si>
  <si>
    <t>Sakawrdai PHC</t>
  </si>
  <si>
    <t>Kolasib CMO and DH</t>
  </si>
  <si>
    <t>Lunglei CMO and DH</t>
  </si>
  <si>
    <t>Serchhip CMO and DH</t>
  </si>
  <si>
    <t>Aizawl W CMO Office</t>
  </si>
  <si>
    <t>Saitual District</t>
  </si>
  <si>
    <t>Hnahthial District</t>
  </si>
  <si>
    <t>11</t>
  </si>
  <si>
    <t>Buarpui MC</t>
  </si>
  <si>
    <t>Saiha CMO and DH</t>
  </si>
  <si>
    <t>Lawngtlai CMO and DH</t>
  </si>
  <si>
    <t>a</t>
  </si>
  <si>
    <t>b</t>
  </si>
  <si>
    <t>c</t>
  </si>
  <si>
    <t>d</t>
  </si>
  <si>
    <t>e</t>
  </si>
  <si>
    <t>f</t>
  </si>
  <si>
    <t>g</t>
  </si>
  <si>
    <t>j</t>
  </si>
  <si>
    <t>k</t>
  </si>
  <si>
    <t>l</t>
  </si>
  <si>
    <t>m</t>
  </si>
  <si>
    <t>r</t>
  </si>
  <si>
    <t>t</t>
  </si>
  <si>
    <t>u</t>
  </si>
  <si>
    <t>v</t>
  </si>
  <si>
    <t>w</t>
  </si>
  <si>
    <t>o=(j+k+l+m)</t>
  </si>
  <si>
    <t>h=f+g</t>
  </si>
  <si>
    <t>p=i+o</t>
  </si>
  <si>
    <t xml:space="preserve">Refrehment @50 </t>
  </si>
  <si>
    <t>TA @Rs 300 each</t>
  </si>
  <si>
    <t>i=hx300</t>
  </si>
  <si>
    <t>Other @300 only for ASHA</t>
  </si>
  <si>
    <t>TA @Rs 1000 each</t>
  </si>
  <si>
    <t>CMO, SMO, MO of PHC,CHC, @500</t>
  </si>
  <si>
    <t>Other @300</t>
  </si>
  <si>
    <t xml:space="preserve">Refrehment @100 </t>
  </si>
  <si>
    <t>Bi-Annual</t>
  </si>
  <si>
    <t xml:space="preserve">TA </t>
  </si>
  <si>
    <t>CMO, DMS,SMO</t>
  </si>
  <si>
    <t>DAM</t>
  </si>
  <si>
    <t>Sumo Rate</t>
  </si>
  <si>
    <t>DPM, DMM, DAM, ASHA  Co-ordinator</t>
  </si>
  <si>
    <t>h</t>
  </si>
  <si>
    <t>i</t>
  </si>
  <si>
    <t>n</t>
  </si>
  <si>
    <t>o</t>
  </si>
  <si>
    <t>p</t>
  </si>
  <si>
    <t>q</t>
  </si>
  <si>
    <t>s</t>
  </si>
  <si>
    <t>x</t>
  </si>
  <si>
    <t>y</t>
  </si>
  <si>
    <t>l=e+f+g+h+i+j+k</t>
  </si>
  <si>
    <t>State</t>
  </si>
  <si>
    <t>CMO, DMS, SMO,  @700</t>
  </si>
  <si>
    <t>Other @500 (2 days to and Fro for outside Aizawl)</t>
  </si>
  <si>
    <t>Supportive staffs</t>
  </si>
  <si>
    <t>z</t>
  </si>
  <si>
    <t>Meeting Materials @100</t>
  </si>
  <si>
    <t>Miscellaneous   5 % of</t>
  </si>
  <si>
    <t>&gt;&gt;</t>
  </si>
  <si>
    <t>aa</t>
  </si>
  <si>
    <t>m=(c/6x70)x(e+f+g)</t>
  </si>
  <si>
    <t>n=dx(J=k+l+m)</t>
  </si>
  <si>
    <t>c=bx2</t>
  </si>
  <si>
    <t>t=l+s</t>
  </si>
  <si>
    <t>u=(e+f+g+o+p)x700</t>
  </si>
  <si>
    <t>v= (h+i+j+k+q+r)x500</t>
  </si>
  <si>
    <t>w=u+v</t>
  </si>
  <si>
    <t>x=tx150</t>
  </si>
  <si>
    <t>y=tx100</t>
  </si>
  <si>
    <t>z=m+n+w+x+y</t>
  </si>
  <si>
    <t>aa=zx2</t>
  </si>
  <si>
    <t>MD Mobility</t>
  </si>
  <si>
    <t>SPM Mobility</t>
  </si>
  <si>
    <t>Block Review Meeting</t>
  </si>
  <si>
    <t>Bi-Annual review meeting</t>
  </si>
  <si>
    <t>State level</t>
  </si>
  <si>
    <t>TOTAL</t>
  </si>
  <si>
    <t>AE</t>
  </si>
  <si>
    <t>AW</t>
  </si>
  <si>
    <t>CPI</t>
  </si>
  <si>
    <t>KOL</t>
  </si>
  <si>
    <t>LTI</t>
  </si>
  <si>
    <t>LLI</t>
  </si>
  <si>
    <t>MMT</t>
  </si>
  <si>
    <t>SH</t>
  </si>
  <si>
    <t>SCP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</si>
</sst>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.5"/>
      <name val="Arial Narrow"/>
      <family val="2"/>
    </font>
    <font>
      <sz val="7.5"/>
      <color theme="1"/>
      <name val="Arial Narrow"/>
      <family val="2"/>
    </font>
    <font>
      <b/>
      <sz val="7.5"/>
      <color theme="1"/>
      <name val="Arial Narrow"/>
      <family val="2"/>
    </font>
    <font>
      <sz val="5"/>
      <color theme="1"/>
      <name val="Arial Narrow"/>
      <family val="2"/>
    </font>
    <font>
      <sz val="6"/>
      <color theme="1"/>
      <name val="Arial Narrow"/>
      <family val="2"/>
    </font>
    <font>
      <sz val="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2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1" xfId="0" applyFill="1" applyBorder="1"/>
    <xf numFmtId="0" fontId="0" fillId="5" borderId="1" xfId="0" applyFill="1" applyBorder="1" applyAlignment="1"/>
    <xf numFmtId="0" fontId="5" fillId="0" borderId="1" xfId="0" applyFont="1" applyFill="1" applyBorder="1"/>
    <xf numFmtId="0" fontId="5" fillId="5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/>
    </xf>
    <xf numFmtId="49" fontId="11" fillId="2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left"/>
    </xf>
    <xf numFmtId="49" fontId="13" fillId="0" borderId="3" xfId="0" applyNumberFormat="1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5" fillId="0" borderId="1" xfId="0" applyFont="1" applyFill="1" applyBorder="1"/>
    <xf numFmtId="1" fontId="5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0" fillId="0" borderId="0" xfId="0" applyFill="1"/>
    <xf numFmtId="17" fontId="0" fillId="0" borderId="0" xfId="0" applyNumberFormat="1"/>
    <xf numFmtId="1" fontId="9" fillId="0" borderId="0" xfId="0" applyNumberFormat="1" applyFont="1" applyAlignment="1">
      <alignment horizontal="center"/>
    </xf>
    <xf numFmtId="0" fontId="0" fillId="0" borderId="2" xfId="0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1" xfId="0" applyNumberForma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"/>
  <sheetViews>
    <sheetView tabSelected="1" workbookViewId="0">
      <selection activeCell="J19" sqref="J19"/>
    </sheetView>
  </sheetViews>
  <sheetFormatPr defaultRowHeight="15" x14ac:dyDescent="0.25"/>
  <cols>
    <col min="2" max="2" width="24.5703125" bestFit="1" customWidth="1"/>
    <col min="3" max="3" width="15.7109375" hidden="1" customWidth="1"/>
  </cols>
  <sheetData>
    <row r="2" spans="2:13" x14ac:dyDescent="0.25">
      <c r="B2" s="20"/>
      <c r="C2" s="20"/>
      <c r="D2" s="20" t="s">
        <v>217</v>
      </c>
      <c r="E2" s="20" t="s">
        <v>243</v>
      </c>
      <c r="F2" s="20" t="s">
        <v>244</v>
      </c>
      <c r="G2" s="20" t="s">
        <v>245</v>
      </c>
      <c r="H2" s="20" t="s">
        <v>246</v>
      </c>
      <c r="I2" s="20" t="s">
        <v>247</v>
      </c>
      <c r="J2" s="20" t="s">
        <v>248</v>
      </c>
      <c r="K2" s="20" t="s">
        <v>249</v>
      </c>
      <c r="L2" s="20" t="s">
        <v>250</v>
      </c>
      <c r="M2" s="20" t="s">
        <v>251</v>
      </c>
    </row>
    <row r="3" spans="2:13" x14ac:dyDescent="0.25">
      <c r="B3" s="20" t="s">
        <v>237</v>
      </c>
      <c r="C3" s="58">
        <f>'MD Mobilities '!AM20</f>
        <v>168420.00000000003</v>
      </c>
      <c r="D3" s="68">
        <f>'MD Mobilities '!AM21</f>
        <v>1.6842000000000004</v>
      </c>
      <c r="E3" s="20"/>
      <c r="F3" s="20"/>
      <c r="G3" s="20"/>
      <c r="H3" s="20"/>
      <c r="I3" s="20"/>
      <c r="J3" s="20"/>
      <c r="K3" s="20"/>
      <c r="L3" s="20"/>
      <c r="M3" s="20"/>
    </row>
    <row r="4" spans="2:13" x14ac:dyDescent="0.25">
      <c r="B4" s="20" t="s">
        <v>238</v>
      </c>
      <c r="C4" s="58">
        <f>'SPM Mobilities'!I84</f>
        <v>647035.66666666674</v>
      </c>
      <c r="D4" s="68">
        <f>'SPM Mobilities'!K84</f>
        <v>6.4703566666666674</v>
      </c>
      <c r="E4" s="20"/>
      <c r="F4" s="20"/>
      <c r="G4" s="20"/>
      <c r="H4" s="20"/>
      <c r="I4" s="20"/>
      <c r="J4" s="20"/>
      <c r="K4" s="20"/>
      <c r="L4" s="20"/>
      <c r="M4" s="20"/>
    </row>
    <row r="5" spans="2:13" x14ac:dyDescent="0.25">
      <c r="B5" s="20" t="s">
        <v>239</v>
      </c>
      <c r="C5" s="20">
        <f>'Block Review Meeting'!U20</f>
        <v>3958800</v>
      </c>
      <c r="D5" s="20"/>
      <c r="E5" s="20">
        <f>'Block Review Meeting'!V11</f>
        <v>6.0119999999999996</v>
      </c>
      <c r="F5" s="20">
        <f>'Block Review Meeting'!V12</f>
        <v>4.3920000000000003</v>
      </c>
      <c r="G5" s="20">
        <f>'Block Review Meeting'!V13</f>
        <v>5.25</v>
      </c>
      <c r="H5" s="20">
        <f>'Block Review Meeting'!V14</f>
        <v>3.0680000000000001</v>
      </c>
      <c r="I5" s="20">
        <f>'Block Review Meeting'!V18</f>
        <v>5.7359999999999998</v>
      </c>
      <c r="J5" s="20">
        <f>'Block Review Meeting'!V17</f>
        <v>7.0940000000000003</v>
      </c>
      <c r="K5" s="20">
        <f>'Block Review Meeting'!V15</f>
        <v>2.8180000000000001</v>
      </c>
      <c r="L5" s="20">
        <f>'Block Review Meeting'!V19</f>
        <v>2.7280000000000002</v>
      </c>
      <c r="M5" s="20">
        <f>'Block Review Meeting'!V16</f>
        <v>2.4900000000000002</v>
      </c>
    </row>
    <row r="6" spans="2:13" x14ac:dyDescent="0.25">
      <c r="B6" s="20" t="s">
        <v>240</v>
      </c>
      <c r="C6" s="20">
        <f>'BI-Annual Review meeting Distri'!AC20</f>
        <v>925600</v>
      </c>
      <c r="D6" s="20"/>
      <c r="E6" s="20">
        <f>'BI-Annual Review meeting Distri'!AD11</f>
        <v>1.0960000000000001</v>
      </c>
      <c r="F6" s="20">
        <f>'BI-Annual Review meeting Distri'!AD12</f>
        <v>0.71599999999999997</v>
      </c>
      <c r="G6" s="20">
        <f>'BI-Annual Review meeting Distri'!AD13</f>
        <v>1.526</v>
      </c>
      <c r="H6" s="20">
        <f>'BI-Annual Review meeting Distri'!AD14</f>
        <v>0.85399999999999998</v>
      </c>
      <c r="I6" s="20">
        <f>'BI-Annual Review meeting Distri'!AD18</f>
        <v>1.1100000000000001</v>
      </c>
      <c r="J6" s="20">
        <f>'BI-Annual Review meeting Distri'!AD17</f>
        <v>1.556</v>
      </c>
      <c r="K6" s="20">
        <f>'BI-Annual Review meeting Distri'!AD15</f>
        <v>1.0900000000000001</v>
      </c>
      <c r="L6" s="20">
        <f>'BI-Annual Review meeting Distri'!AD19</f>
        <v>0.56599999999999995</v>
      </c>
      <c r="M6" s="20">
        <f>'BI-Annual Review meeting Distri'!AD16</f>
        <v>0.74199999999999999</v>
      </c>
    </row>
    <row r="7" spans="2:13" x14ac:dyDescent="0.25">
      <c r="B7" s="20" t="s">
        <v>241</v>
      </c>
      <c r="C7" s="20">
        <f>'State Level'!AC24</f>
        <v>399966</v>
      </c>
      <c r="D7" s="20">
        <f>'State Level'!AD24</f>
        <v>3.99966</v>
      </c>
      <c r="E7" s="20"/>
      <c r="F7" s="20"/>
      <c r="G7" s="20"/>
      <c r="H7" s="20"/>
      <c r="I7" s="20"/>
      <c r="J7" s="20"/>
      <c r="K7" s="20"/>
      <c r="L7" s="20"/>
      <c r="M7" s="20"/>
    </row>
    <row r="8" spans="2:13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2:13" x14ac:dyDescent="0.25">
      <c r="B9" s="20" t="s">
        <v>242</v>
      </c>
      <c r="C9" s="58">
        <f>SUM(C3:C8)</f>
        <v>6099821.666666667</v>
      </c>
      <c r="D9" s="68">
        <f>SUM(D3:D8)</f>
        <v>12.154216666666668</v>
      </c>
      <c r="E9" s="20">
        <f>SUM(E3:E8)</f>
        <v>7.1079999999999997</v>
      </c>
      <c r="F9" s="20">
        <f>SUM(F3:F8)</f>
        <v>5.1080000000000005</v>
      </c>
      <c r="G9" s="20">
        <f>SUM(G3:G8)</f>
        <v>6.7759999999999998</v>
      </c>
      <c r="H9" s="20">
        <f>SUM(H3:H8)</f>
        <v>3.9220000000000002</v>
      </c>
      <c r="I9" s="20">
        <f>SUM(I3:I8)</f>
        <v>6.8460000000000001</v>
      </c>
      <c r="J9" s="20">
        <f>SUM(J3:J8)</f>
        <v>8.65</v>
      </c>
      <c r="K9" s="20">
        <f>SUM(K3:K8)</f>
        <v>3.9080000000000004</v>
      </c>
      <c r="L9" s="20">
        <f>SUM(L3:L8)</f>
        <v>3.294</v>
      </c>
      <c r="M9" s="20">
        <f>SUM(M3:M8)</f>
        <v>3.2320000000000002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C3:AN21"/>
  <sheetViews>
    <sheetView view="pageBreakPreview" topLeftCell="V1" zoomScale="120" zoomScaleSheetLayoutView="120" workbookViewId="0">
      <selection activeCell="AM22" sqref="AM22"/>
    </sheetView>
  </sheetViews>
  <sheetFormatPr defaultRowHeight="15" x14ac:dyDescent="0.25"/>
  <cols>
    <col min="3" max="3" width="6.28515625" customWidth="1"/>
    <col min="4" max="4" width="5.140625" customWidth="1"/>
    <col min="5" max="5" width="4.5703125" customWidth="1"/>
    <col min="8" max="8" width="24.140625" customWidth="1"/>
    <col min="23" max="23" width="2.5703125" customWidth="1"/>
    <col min="24" max="24" width="6.5703125" customWidth="1"/>
    <col min="25" max="25" width="6.5703125" style="37" customWidth="1"/>
    <col min="26" max="26" width="22.5703125" customWidth="1"/>
    <col min="27" max="27" width="14.5703125" style="22" customWidth="1"/>
    <col min="28" max="28" width="6.140625" style="23" customWidth="1"/>
    <col min="29" max="30" width="6.85546875" style="23" customWidth="1"/>
    <col min="31" max="31" width="6.140625" style="23" customWidth="1"/>
    <col min="32" max="32" width="5.5703125" style="23" customWidth="1"/>
    <col min="33" max="33" width="4.7109375" style="23" customWidth="1"/>
    <col min="34" max="34" width="5.28515625" style="23" customWidth="1"/>
    <col min="35" max="35" width="9.140625" style="23" customWidth="1"/>
    <col min="36" max="38" width="6.140625" style="23" customWidth="1"/>
    <col min="39" max="39" width="6.28515625" style="22" customWidth="1"/>
  </cols>
  <sheetData>
    <row r="3" spans="3:40" ht="18.75" x14ac:dyDescent="0.3">
      <c r="Z3" s="59" t="s">
        <v>144</v>
      </c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5" spans="3:40" ht="16.5" customHeight="1" x14ac:dyDescent="0.25">
      <c r="X5" s="60" t="s">
        <v>59</v>
      </c>
      <c r="Y5" s="60" t="s">
        <v>60</v>
      </c>
      <c r="Z5" s="60" t="s">
        <v>1</v>
      </c>
      <c r="AA5" s="61" t="s">
        <v>61</v>
      </c>
      <c r="AB5" s="61" t="s">
        <v>62</v>
      </c>
      <c r="AC5" s="61"/>
      <c r="AD5" s="61"/>
      <c r="AE5" s="61"/>
      <c r="AF5" s="61"/>
      <c r="AG5" s="61" t="s">
        <v>145</v>
      </c>
      <c r="AH5" s="61" t="s">
        <v>146</v>
      </c>
      <c r="AI5" s="61" t="s">
        <v>67</v>
      </c>
      <c r="AJ5" s="61"/>
      <c r="AK5" s="61"/>
      <c r="AL5" s="61"/>
      <c r="AM5" s="61"/>
    </row>
    <row r="6" spans="3:40" ht="46.5" customHeight="1" x14ac:dyDescent="0.25">
      <c r="X6" s="60"/>
      <c r="Y6" s="60"/>
      <c r="Z6" s="60"/>
      <c r="AA6" s="61"/>
      <c r="AB6" s="25" t="s">
        <v>68</v>
      </c>
      <c r="AC6" s="25" t="s">
        <v>147</v>
      </c>
      <c r="AD6" s="25" t="s">
        <v>148</v>
      </c>
      <c r="AE6" s="25" t="s">
        <v>71</v>
      </c>
      <c r="AF6" s="25" t="s">
        <v>72</v>
      </c>
      <c r="AG6" s="61"/>
      <c r="AH6" s="61"/>
      <c r="AI6" s="25" t="s">
        <v>73</v>
      </c>
      <c r="AJ6" s="25" t="s">
        <v>149</v>
      </c>
      <c r="AK6" s="25" t="s">
        <v>150</v>
      </c>
      <c r="AL6" s="25" t="s">
        <v>151</v>
      </c>
      <c r="AM6" s="38" t="s">
        <v>11</v>
      </c>
    </row>
    <row r="8" spans="3:40" ht="18" customHeight="1" x14ac:dyDescent="0.25">
      <c r="F8" s="39" t="s">
        <v>10</v>
      </c>
      <c r="G8" s="40" t="s">
        <v>152</v>
      </c>
      <c r="H8" s="41" t="s">
        <v>153</v>
      </c>
      <c r="I8" s="42" t="s">
        <v>154</v>
      </c>
      <c r="J8" s="43">
        <v>341</v>
      </c>
      <c r="X8" s="27" t="s">
        <v>77</v>
      </c>
      <c r="Y8" s="44">
        <v>2021</v>
      </c>
      <c r="Z8" s="28" t="s">
        <v>155</v>
      </c>
      <c r="AA8" s="45" t="s">
        <v>156</v>
      </c>
      <c r="AB8" s="32">
        <v>187</v>
      </c>
      <c r="AC8" s="32">
        <v>100</v>
      </c>
      <c r="AD8" s="32">
        <v>10</v>
      </c>
      <c r="AE8" s="32">
        <f>AB8+AC8+AD8</f>
        <v>297</v>
      </c>
      <c r="AF8" s="32">
        <f>AE8*2</f>
        <v>594</v>
      </c>
      <c r="AG8" s="32">
        <v>3</v>
      </c>
      <c r="AH8" s="32">
        <v>2</v>
      </c>
      <c r="AI8" s="46">
        <f>AF8/6*70</f>
        <v>6930</v>
      </c>
      <c r="AJ8" s="32">
        <f>AG8*700</f>
        <v>2100</v>
      </c>
      <c r="AK8" s="32">
        <f>AH8*2500</f>
        <v>5000</v>
      </c>
      <c r="AL8" s="32">
        <f>AG8*800</f>
        <v>2400</v>
      </c>
      <c r="AM8" s="47">
        <f>SUM(AI8:AL8)</f>
        <v>16430</v>
      </c>
      <c r="AN8" s="48"/>
    </row>
    <row r="9" spans="3:40" ht="18" customHeight="1" x14ac:dyDescent="0.25">
      <c r="C9" s="49" t="s">
        <v>77</v>
      </c>
      <c r="D9">
        <v>2020</v>
      </c>
      <c r="F9" s="39" t="s">
        <v>7</v>
      </c>
      <c r="G9" s="40" t="s">
        <v>157</v>
      </c>
      <c r="H9" s="41" t="s">
        <v>158</v>
      </c>
      <c r="I9" s="42" t="s">
        <v>154</v>
      </c>
      <c r="J9" s="43">
        <v>173</v>
      </c>
      <c r="X9" s="27" t="s">
        <v>82</v>
      </c>
      <c r="Y9" s="44">
        <v>2021</v>
      </c>
      <c r="Z9" s="28" t="s">
        <v>159</v>
      </c>
      <c r="AA9" s="45" t="s">
        <v>160</v>
      </c>
      <c r="AB9" s="32">
        <v>95</v>
      </c>
      <c r="AC9" s="32">
        <v>100</v>
      </c>
      <c r="AD9" s="32">
        <v>10</v>
      </c>
      <c r="AE9" s="32">
        <f t="shared" ref="AE9:AE19" si="0">AB9+AC9+AD9</f>
        <v>205</v>
      </c>
      <c r="AF9" s="32">
        <f t="shared" ref="AF9:AF19" si="1">AE9*2</f>
        <v>410</v>
      </c>
      <c r="AG9" s="32">
        <v>3</v>
      </c>
      <c r="AH9" s="32">
        <v>2</v>
      </c>
      <c r="AI9" s="46">
        <f t="shared" ref="AI9:AI19" si="2">AF9/6*70</f>
        <v>4783.333333333333</v>
      </c>
      <c r="AJ9" s="32">
        <f t="shared" ref="AJ9:AJ19" si="3">AG9*700</f>
        <v>2100</v>
      </c>
      <c r="AK9" s="32">
        <f t="shared" ref="AK9:AK19" si="4">AH9*2500</f>
        <v>5000</v>
      </c>
      <c r="AL9" s="32">
        <f t="shared" ref="AL9:AL19" si="5">AG9*800</f>
        <v>2400</v>
      </c>
      <c r="AM9" s="47">
        <f t="shared" ref="AM9:AM19" si="6">SUM(AI9:AL9)</f>
        <v>14283.333333333332</v>
      </c>
      <c r="AN9" s="48"/>
    </row>
    <row r="10" spans="3:40" ht="18" customHeight="1" x14ac:dyDescent="0.25">
      <c r="X10" s="27" t="s">
        <v>87</v>
      </c>
      <c r="Y10" s="44">
        <v>2021</v>
      </c>
      <c r="Z10" s="28" t="s">
        <v>161</v>
      </c>
      <c r="AA10" s="45" t="s">
        <v>160</v>
      </c>
      <c r="AB10" s="32">
        <v>150</v>
      </c>
      <c r="AC10" s="32">
        <v>100</v>
      </c>
      <c r="AD10" s="32">
        <v>10</v>
      </c>
      <c r="AE10" s="32">
        <f t="shared" si="0"/>
        <v>260</v>
      </c>
      <c r="AF10" s="32">
        <f t="shared" si="1"/>
        <v>520</v>
      </c>
      <c r="AG10" s="32">
        <v>3</v>
      </c>
      <c r="AH10" s="32">
        <v>2</v>
      </c>
      <c r="AI10" s="46">
        <f t="shared" si="2"/>
        <v>6066.666666666667</v>
      </c>
      <c r="AJ10" s="32">
        <f t="shared" si="3"/>
        <v>2100</v>
      </c>
      <c r="AK10" s="32">
        <f t="shared" si="4"/>
        <v>5000</v>
      </c>
      <c r="AL10" s="32">
        <f t="shared" si="5"/>
        <v>2400</v>
      </c>
      <c r="AM10" s="47">
        <f t="shared" si="6"/>
        <v>15566.666666666668</v>
      </c>
      <c r="AN10" s="48"/>
    </row>
    <row r="11" spans="3:40" ht="18" customHeight="1" x14ac:dyDescent="0.25">
      <c r="X11" s="27" t="s">
        <v>93</v>
      </c>
      <c r="Y11" s="44">
        <v>2021</v>
      </c>
      <c r="Z11" s="28" t="s">
        <v>162</v>
      </c>
      <c r="AA11" s="45" t="s">
        <v>163</v>
      </c>
      <c r="AB11" s="32">
        <v>10</v>
      </c>
      <c r="AC11" s="32">
        <v>170</v>
      </c>
      <c r="AD11" s="32">
        <v>10</v>
      </c>
      <c r="AE11" s="32">
        <f t="shared" si="0"/>
        <v>190</v>
      </c>
      <c r="AF11" s="32">
        <f t="shared" si="1"/>
        <v>380</v>
      </c>
      <c r="AG11" s="32">
        <v>2</v>
      </c>
      <c r="AH11" s="32">
        <v>1</v>
      </c>
      <c r="AI11" s="46">
        <f t="shared" si="2"/>
        <v>4433.3333333333339</v>
      </c>
      <c r="AJ11" s="32">
        <f t="shared" si="3"/>
        <v>1400</v>
      </c>
      <c r="AK11" s="32">
        <f t="shared" si="4"/>
        <v>2500</v>
      </c>
      <c r="AL11" s="32">
        <f t="shared" si="5"/>
        <v>1600</v>
      </c>
      <c r="AM11" s="47">
        <f t="shared" si="6"/>
        <v>9933.3333333333339</v>
      </c>
      <c r="AN11" s="48"/>
    </row>
    <row r="12" spans="3:40" ht="18" customHeight="1" x14ac:dyDescent="0.25">
      <c r="X12" s="27" t="s">
        <v>98</v>
      </c>
      <c r="Y12" s="44">
        <v>2021</v>
      </c>
      <c r="Z12" s="28" t="s">
        <v>164</v>
      </c>
      <c r="AA12" s="45" t="s">
        <v>160</v>
      </c>
      <c r="AB12" s="32">
        <v>78</v>
      </c>
      <c r="AC12" s="32">
        <v>50</v>
      </c>
      <c r="AD12" s="32">
        <v>10</v>
      </c>
      <c r="AE12" s="32">
        <f t="shared" si="0"/>
        <v>138</v>
      </c>
      <c r="AF12" s="32">
        <f t="shared" si="1"/>
        <v>276</v>
      </c>
      <c r="AG12" s="32">
        <v>2</v>
      </c>
      <c r="AH12" s="32">
        <v>1</v>
      </c>
      <c r="AI12" s="46">
        <f t="shared" si="2"/>
        <v>3220</v>
      </c>
      <c r="AJ12" s="32">
        <f t="shared" si="3"/>
        <v>1400</v>
      </c>
      <c r="AK12" s="32">
        <f t="shared" si="4"/>
        <v>2500</v>
      </c>
      <c r="AL12" s="32">
        <f t="shared" si="5"/>
        <v>1600</v>
      </c>
      <c r="AM12" s="47">
        <f t="shared" si="6"/>
        <v>8720</v>
      </c>
      <c r="AN12" s="48"/>
    </row>
    <row r="13" spans="3:40" ht="18" customHeight="1" x14ac:dyDescent="0.25">
      <c r="X13" s="27" t="s">
        <v>103</v>
      </c>
      <c r="Y13" s="44">
        <v>2021</v>
      </c>
      <c r="Z13" s="28" t="s">
        <v>165</v>
      </c>
      <c r="AA13" s="45" t="s">
        <v>160</v>
      </c>
      <c r="AB13" s="32">
        <v>169</v>
      </c>
      <c r="AC13" s="32">
        <v>100</v>
      </c>
      <c r="AD13" s="32">
        <v>10</v>
      </c>
      <c r="AE13" s="32">
        <f t="shared" si="0"/>
        <v>279</v>
      </c>
      <c r="AF13" s="32">
        <f t="shared" si="1"/>
        <v>558</v>
      </c>
      <c r="AG13" s="32">
        <v>3</v>
      </c>
      <c r="AH13" s="32">
        <v>2</v>
      </c>
      <c r="AI13" s="46">
        <f t="shared" si="2"/>
        <v>6510</v>
      </c>
      <c r="AJ13" s="32">
        <f t="shared" si="3"/>
        <v>2100</v>
      </c>
      <c r="AK13" s="32">
        <f t="shared" si="4"/>
        <v>5000</v>
      </c>
      <c r="AL13" s="32">
        <f t="shared" si="5"/>
        <v>2400</v>
      </c>
      <c r="AM13" s="47">
        <f t="shared" si="6"/>
        <v>16010</v>
      </c>
      <c r="AN13" s="48"/>
    </row>
    <row r="14" spans="3:40" ht="18" customHeight="1" x14ac:dyDescent="0.25">
      <c r="X14" s="27" t="s">
        <v>108</v>
      </c>
      <c r="Y14" s="44">
        <v>2021</v>
      </c>
      <c r="Z14" s="28" t="s">
        <v>166</v>
      </c>
      <c r="AA14" s="45" t="s">
        <v>160</v>
      </c>
      <c r="AB14" s="32">
        <v>108</v>
      </c>
      <c r="AC14" s="32">
        <v>70</v>
      </c>
      <c r="AD14" s="32">
        <v>10</v>
      </c>
      <c r="AE14" s="32">
        <f t="shared" si="0"/>
        <v>188</v>
      </c>
      <c r="AF14" s="32">
        <f t="shared" si="1"/>
        <v>376</v>
      </c>
      <c r="AG14" s="32">
        <v>2</v>
      </c>
      <c r="AH14" s="32">
        <v>1</v>
      </c>
      <c r="AI14" s="46">
        <f t="shared" si="2"/>
        <v>4386.6666666666661</v>
      </c>
      <c r="AJ14" s="32">
        <f t="shared" si="3"/>
        <v>1400</v>
      </c>
      <c r="AK14" s="32">
        <f t="shared" si="4"/>
        <v>2500</v>
      </c>
      <c r="AL14" s="32">
        <f t="shared" si="5"/>
        <v>1600</v>
      </c>
      <c r="AM14" s="47">
        <f t="shared" si="6"/>
        <v>9886.6666666666661</v>
      </c>
      <c r="AN14" s="48"/>
    </row>
    <row r="15" spans="3:40" ht="18" customHeight="1" x14ac:dyDescent="0.25">
      <c r="X15" s="27" t="s">
        <v>113</v>
      </c>
      <c r="Y15" s="44">
        <v>2021</v>
      </c>
      <c r="Z15" s="28" t="s">
        <v>167</v>
      </c>
      <c r="AA15" s="45" t="s">
        <v>160</v>
      </c>
      <c r="AB15" s="32">
        <v>170</v>
      </c>
      <c r="AC15" s="32">
        <v>70</v>
      </c>
      <c r="AD15" s="32">
        <v>10</v>
      </c>
      <c r="AE15" s="32">
        <f t="shared" si="0"/>
        <v>250</v>
      </c>
      <c r="AF15" s="32">
        <f t="shared" si="1"/>
        <v>500</v>
      </c>
      <c r="AG15" s="32">
        <v>1</v>
      </c>
      <c r="AH15" s="32">
        <v>0</v>
      </c>
      <c r="AI15" s="46">
        <f t="shared" si="2"/>
        <v>5833.333333333333</v>
      </c>
      <c r="AJ15" s="32">
        <f t="shared" si="3"/>
        <v>700</v>
      </c>
      <c r="AK15" s="32">
        <f t="shared" si="4"/>
        <v>0</v>
      </c>
      <c r="AL15" s="32">
        <f t="shared" si="5"/>
        <v>800</v>
      </c>
      <c r="AM15" s="47">
        <f t="shared" si="6"/>
        <v>7333.333333333333</v>
      </c>
      <c r="AN15" s="48"/>
    </row>
    <row r="16" spans="3:40" ht="18" customHeight="1" x14ac:dyDescent="0.25">
      <c r="X16" s="27" t="s">
        <v>117</v>
      </c>
      <c r="Y16" s="44">
        <v>2021</v>
      </c>
      <c r="Z16" s="28" t="s">
        <v>168</v>
      </c>
      <c r="AA16" s="45" t="s">
        <v>160</v>
      </c>
      <c r="AB16" s="32">
        <v>76</v>
      </c>
      <c r="AC16" s="32">
        <v>100</v>
      </c>
      <c r="AD16" s="32">
        <v>10</v>
      </c>
      <c r="AE16" s="32">
        <f t="shared" si="0"/>
        <v>186</v>
      </c>
      <c r="AF16" s="32">
        <f t="shared" si="1"/>
        <v>372</v>
      </c>
      <c r="AG16" s="32">
        <v>2</v>
      </c>
      <c r="AH16" s="32">
        <v>1</v>
      </c>
      <c r="AI16" s="46">
        <f t="shared" si="2"/>
        <v>4340</v>
      </c>
      <c r="AJ16" s="32">
        <f t="shared" si="3"/>
        <v>1400</v>
      </c>
      <c r="AK16" s="32">
        <f t="shared" si="4"/>
        <v>2500</v>
      </c>
      <c r="AL16" s="32">
        <f t="shared" si="5"/>
        <v>1600</v>
      </c>
      <c r="AM16" s="47">
        <f t="shared" si="6"/>
        <v>9840</v>
      </c>
      <c r="AN16" s="48"/>
    </row>
    <row r="17" spans="3:40" ht="18" customHeight="1" x14ac:dyDescent="0.25">
      <c r="C17" s="49" t="s">
        <v>77</v>
      </c>
      <c r="D17">
        <v>2020</v>
      </c>
      <c r="F17" s="39" t="s">
        <v>7</v>
      </c>
      <c r="G17" s="40" t="s">
        <v>157</v>
      </c>
      <c r="H17" s="41" t="s">
        <v>158</v>
      </c>
      <c r="I17" s="42" t="s">
        <v>154</v>
      </c>
      <c r="J17" s="43">
        <v>173</v>
      </c>
      <c r="X17" s="27" t="s">
        <v>123</v>
      </c>
      <c r="Y17" s="44">
        <v>2022</v>
      </c>
      <c r="Z17" s="28" t="s">
        <v>169</v>
      </c>
      <c r="AA17" s="45" t="s">
        <v>160</v>
      </c>
      <c r="AB17" s="32">
        <v>159</v>
      </c>
      <c r="AC17" s="32">
        <v>50</v>
      </c>
      <c r="AD17" s="32">
        <v>10</v>
      </c>
      <c r="AE17" s="32">
        <f t="shared" si="0"/>
        <v>219</v>
      </c>
      <c r="AF17" s="32">
        <f t="shared" si="1"/>
        <v>438</v>
      </c>
      <c r="AG17" s="32">
        <v>3</v>
      </c>
      <c r="AH17" s="32">
        <v>2</v>
      </c>
      <c r="AI17" s="46">
        <f t="shared" si="2"/>
        <v>5110</v>
      </c>
      <c r="AJ17" s="32">
        <f t="shared" si="3"/>
        <v>2100</v>
      </c>
      <c r="AK17" s="32">
        <f t="shared" si="4"/>
        <v>5000</v>
      </c>
      <c r="AL17" s="32">
        <f t="shared" si="5"/>
        <v>2400</v>
      </c>
      <c r="AM17" s="47">
        <f t="shared" si="6"/>
        <v>14610</v>
      </c>
      <c r="AN17" s="48"/>
    </row>
    <row r="18" spans="3:40" ht="18" customHeight="1" x14ac:dyDescent="0.25">
      <c r="F18" s="39" t="s">
        <v>8</v>
      </c>
      <c r="G18" s="40" t="s">
        <v>170</v>
      </c>
      <c r="H18" s="41" t="s">
        <v>171</v>
      </c>
      <c r="I18" s="42" t="s">
        <v>154</v>
      </c>
      <c r="J18" s="43">
        <v>130</v>
      </c>
      <c r="X18" s="27" t="s">
        <v>128</v>
      </c>
      <c r="Y18" s="44">
        <v>2022</v>
      </c>
      <c r="Z18" s="28" t="s">
        <v>172</v>
      </c>
      <c r="AA18" s="45" t="s">
        <v>160</v>
      </c>
      <c r="AB18" s="32">
        <v>302</v>
      </c>
      <c r="AC18" s="32">
        <v>100</v>
      </c>
      <c r="AD18" s="32">
        <v>10</v>
      </c>
      <c r="AE18" s="32">
        <f t="shared" si="0"/>
        <v>412</v>
      </c>
      <c r="AF18" s="32">
        <f t="shared" si="1"/>
        <v>824</v>
      </c>
      <c r="AG18" s="32">
        <v>4</v>
      </c>
      <c r="AH18" s="32">
        <v>3</v>
      </c>
      <c r="AI18" s="46">
        <f t="shared" si="2"/>
        <v>9613.3333333333339</v>
      </c>
      <c r="AJ18" s="32">
        <f t="shared" si="3"/>
        <v>2800</v>
      </c>
      <c r="AK18" s="32">
        <f t="shared" si="4"/>
        <v>7500</v>
      </c>
      <c r="AL18" s="32">
        <f t="shared" si="5"/>
        <v>3200</v>
      </c>
      <c r="AM18" s="47">
        <f t="shared" si="6"/>
        <v>23113.333333333336</v>
      </c>
      <c r="AN18" s="48"/>
    </row>
    <row r="19" spans="3:40" ht="18" customHeight="1" x14ac:dyDescent="0.25">
      <c r="X19" s="27" t="s">
        <v>133</v>
      </c>
      <c r="Y19" s="44">
        <v>2022</v>
      </c>
      <c r="Z19" s="28" t="s">
        <v>173</v>
      </c>
      <c r="AA19" s="45" t="s">
        <v>160</v>
      </c>
      <c r="AB19" s="32">
        <v>234</v>
      </c>
      <c r="AC19" s="32">
        <v>150</v>
      </c>
      <c r="AD19" s="32">
        <v>10</v>
      </c>
      <c r="AE19" s="32">
        <f t="shared" si="0"/>
        <v>394</v>
      </c>
      <c r="AF19" s="32">
        <f t="shared" si="1"/>
        <v>788</v>
      </c>
      <c r="AG19" s="32">
        <v>4</v>
      </c>
      <c r="AH19" s="32">
        <v>3</v>
      </c>
      <c r="AI19" s="46">
        <f t="shared" si="2"/>
        <v>9193.3333333333339</v>
      </c>
      <c r="AJ19" s="32">
        <f t="shared" si="3"/>
        <v>2800</v>
      </c>
      <c r="AK19" s="32">
        <f t="shared" si="4"/>
        <v>7500</v>
      </c>
      <c r="AL19" s="32">
        <f t="shared" si="5"/>
        <v>3200</v>
      </c>
      <c r="AM19" s="47">
        <f t="shared" si="6"/>
        <v>22693.333333333336</v>
      </c>
      <c r="AN19" s="48"/>
    </row>
    <row r="20" spans="3:40" x14ac:dyDescent="0.25">
      <c r="AM20" s="50">
        <f>SUM(AM8:AM19)</f>
        <v>168420.00000000003</v>
      </c>
    </row>
    <row r="21" spans="3:40" x14ac:dyDescent="0.25">
      <c r="AM21" s="22">
        <f>AM20/100000</f>
        <v>1.6842000000000004</v>
      </c>
    </row>
  </sheetData>
  <autoFilter ref="W7:AB19"/>
  <mergeCells count="9">
    <mergeCell ref="Z3:AJ3"/>
    <mergeCell ref="X5:X6"/>
    <mergeCell ref="Y5:Y6"/>
    <mergeCell ref="Z5:Z6"/>
    <mergeCell ref="AA5:AA6"/>
    <mergeCell ref="AB5:AF5"/>
    <mergeCell ref="AG5:AG6"/>
    <mergeCell ref="AH5:AH6"/>
    <mergeCell ref="AI5:AM5"/>
  </mergeCells>
  <pageMargins left="0.7" right="0.7" top="0.75" bottom="0.75" header="0.3" footer="0.3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U84"/>
  <sheetViews>
    <sheetView view="pageBreakPreview" topLeftCell="A61" zoomScale="120" zoomScaleSheetLayoutView="120" workbookViewId="0">
      <selection activeCell="G74" sqref="G74"/>
    </sheetView>
  </sheetViews>
  <sheetFormatPr defaultRowHeight="15" x14ac:dyDescent="0.25"/>
  <cols>
    <col min="2" max="2" width="4.7109375" customWidth="1"/>
    <col min="3" max="3" width="2.5703125" customWidth="1"/>
    <col min="4" max="5" width="6.5703125" customWidth="1"/>
    <col min="6" max="6" width="13.5703125" customWidth="1"/>
    <col min="7" max="7" width="32.7109375" style="22" customWidth="1"/>
    <col min="8" max="8" width="6.140625" style="23" customWidth="1"/>
    <col min="9" max="9" width="8" style="23" customWidth="1"/>
    <col min="10" max="10" width="6.140625" style="23" customWidth="1"/>
    <col min="11" max="11" width="4.7109375" style="23" customWidth="1"/>
    <col min="12" max="12" width="5.140625" style="22" customWidth="1"/>
    <col min="13" max="13" width="7.140625" customWidth="1"/>
    <col min="14" max="14" width="6.85546875" customWidth="1"/>
    <col min="15" max="15" width="7" customWidth="1"/>
    <col min="16" max="16" width="5.28515625" customWidth="1"/>
    <col min="17" max="17" width="8.7109375" customWidth="1"/>
    <col min="18" max="18" width="5.28515625" customWidth="1"/>
    <col min="19" max="19" width="6.28515625" customWidth="1"/>
    <col min="20" max="20" width="6.42578125" customWidth="1"/>
    <col min="21" max="21" width="8.5703125" style="24" customWidth="1"/>
  </cols>
  <sheetData>
    <row r="2" spans="1:21" ht="6.75" customHeight="1" x14ac:dyDescent="0.25"/>
    <row r="3" spans="1:21" ht="18.75" x14ac:dyDescent="0.3">
      <c r="G3" s="59" t="s">
        <v>58</v>
      </c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21" ht="9" customHeight="1" x14ac:dyDescent="0.25">
      <c r="G4"/>
      <c r="H4"/>
      <c r="I4"/>
      <c r="J4"/>
      <c r="K4"/>
      <c r="L4"/>
    </row>
    <row r="5" spans="1:21" ht="15" customHeight="1" x14ac:dyDescent="0.25">
      <c r="D5" s="63" t="s">
        <v>59</v>
      </c>
      <c r="E5" s="63" t="s">
        <v>60</v>
      </c>
      <c r="F5" s="63" t="s">
        <v>1</v>
      </c>
      <c r="G5" s="64" t="s">
        <v>61</v>
      </c>
      <c r="H5" s="61" t="s">
        <v>62</v>
      </c>
      <c r="I5" s="61"/>
      <c r="J5" s="61"/>
      <c r="K5" s="61"/>
      <c r="L5" s="61"/>
      <c r="M5" s="61" t="s">
        <v>63</v>
      </c>
      <c r="N5" s="61" t="s">
        <v>64</v>
      </c>
      <c r="O5" s="61" t="s">
        <v>65</v>
      </c>
      <c r="P5" s="61" t="s">
        <v>66</v>
      </c>
      <c r="Q5" s="61" t="s">
        <v>67</v>
      </c>
      <c r="R5" s="61"/>
      <c r="S5" s="61"/>
      <c r="T5" s="61"/>
      <c r="U5" s="61"/>
    </row>
    <row r="6" spans="1:21" ht="51.75" customHeight="1" x14ac:dyDescent="0.25">
      <c r="D6" s="63"/>
      <c r="E6" s="63"/>
      <c r="F6" s="63"/>
      <c r="G6" s="64"/>
      <c r="H6" s="25" t="s">
        <v>68</v>
      </c>
      <c r="I6" s="25" t="s">
        <v>69</v>
      </c>
      <c r="J6" s="25" t="s">
        <v>70</v>
      </c>
      <c r="K6" s="25" t="s">
        <v>71</v>
      </c>
      <c r="L6" s="25" t="s">
        <v>72</v>
      </c>
      <c r="M6" s="61"/>
      <c r="N6" s="61"/>
      <c r="O6" s="61"/>
      <c r="P6" s="61"/>
      <c r="Q6" s="25" t="s">
        <v>73</v>
      </c>
      <c r="R6" s="25" t="s">
        <v>74</v>
      </c>
      <c r="S6" s="25" t="s">
        <v>75</v>
      </c>
      <c r="T6" s="25" t="s">
        <v>76</v>
      </c>
      <c r="U6" s="26" t="s">
        <v>11</v>
      </c>
    </row>
    <row r="8" spans="1:21" ht="21.75" customHeight="1" x14ac:dyDescent="0.25">
      <c r="A8" s="27">
        <v>4</v>
      </c>
      <c r="B8" s="28">
        <v>1</v>
      </c>
      <c r="C8" s="62"/>
      <c r="D8" s="29" t="s">
        <v>77</v>
      </c>
      <c r="E8" s="27">
        <v>2021</v>
      </c>
      <c r="F8" s="28" t="s">
        <v>54</v>
      </c>
      <c r="G8" s="30" t="s">
        <v>78</v>
      </c>
      <c r="H8" s="31">
        <v>177</v>
      </c>
      <c r="I8" s="32">
        <v>30</v>
      </c>
      <c r="J8" s="32">
        <v>10</v>
      </c>
      <c r="K8" s="32">
        <f>H8+I8+J8</f>
        <v>217</v>
      </c>
      <c r="L8" s="32">
        <f>K8*2</f>
        <v>434</v>
      </c>
      <c r="M8" s="32">
        <v>2</v>
      </c>
      <c r="N8" s="32">
        <v>2</v>
      </c>
      <c r="O8" s="32">
        <f>M8+N8</f>
        <v>4</v>
      </c>
      <c r="P8" s="33">
        <f>O8-1</f>
        <v>3</v>
      </c>
      <c r="Q8" s="34">
        <f>(L8/6)*70</f>
        <v>5063.333333333333</v>
      </c>
      <c r="R8" s="33">
        <f>O8*700</f>
        <v>2800</v>
      </c>
      <c r="S8" s="33">
        <f>P8*1500</f>
        <v>4500</v>
      </c>
      <c r="T8" s="35">
        <f>O8*800</f>
        <v>3200</v>
      </c>
      <c r="U8" s="36">
        <f>SUM(H8:T8)</f>
        <v>16442.333333333332</v>
      </c>
    </row>
    <row r="9" spans="1:21" ht="21.75" customHeight="1" x14ac:dyDescent="0.25">
      <c r="A9" s="27">
        <v>4</v>
      </c>
      <c r="B9" s="28">
        <v>2</v>
      </c>
      <c r="C9" s="62"/>
      <c r="D9" s="27" t="s">
        <v>77</v>
      </c>
      <c r="E9" s="27">
        <v>2021</v>
      </c>
      <c r="F9" s="28" t="s">
        <v>55</v>
      </c>
      <c r="G9" s="30" t="s">
        <v>79</v>
      </c>
      <c r="H9" s="31">
        <v>314</v>
      </c>
      <c r="I9" s="32">
        <v>100</v>
      </c>
      <c r="J9" s="32">
        <v>10</v>
      </c>
      <c r="K9" s="32">
        <f t="shared" ref="K9:K72" si="0">H9+I9+J9</f>
        <v>424</v>
      </c>
      <c r="L9" s="32">
        <f t="shared" ref="L9:L72" si="1">K9*2</f>
        <v>848</v>
      </c>
      <c r="M9" s="32">
        <v>3</v>
      </c>
      <c r="N9" s="32">
        <v>4</v>
      </c>
      <c r="O9" s="32">
        <f t="shared" ref="O9:O72" si="2">M9+N9</f>
        <v>7</v>
      </c>
      <c r="P9" s="33">
        <f t="shared" ref="P9:P13" si="3">O9-1</f>
        <v>6</v>
      </c>
      <c r="Q9" s="34">
        <f t="shared" ref="Q9:Q76" si="4">(L9/6)*70</f>
        <v>9893.3333333333339</v>
      </c>
      <c r="R9" s="33">
        <f t="shared" ref="R9:R76" si="5">O9*700</f>
        <v>4900</v>
      </c>
      <c r="S9" s="33">
        <f t="shared" ref="S9:S76" si="6">P9*1500</f>
        <v>9000</v>
      </c>
      <c r="T9" s="35">
        <f t="shared" ref="T9:T76" si="7">O9*800</f>
        <v>5600</v>
      </c>
      <c r="U9" s="36">
        <f t="shared" ref="U9:U72" si="8">SUM(Q9:T9)</f>
        <v>29393.333333333336</v>
      </c>
    </row>
    <row r="10" spans="1:21" ht="21.75" customHeight="1" x14ac:dyDescent="0.25">
      <c r="A10" s="27">
        <v>4</v>
      </c>
      <c r="B10" s="28">
        <v>3</v>
      </c>
      <c r="C10" s="62"/>
      <c r="D10" s="27" t="s">
        <v>77</v>
      </c>
      <c r="E10" s="27">
        <v>2021</v>
      </c>
      <c r="F10" s="28" t="s">
        <v>56</v>
      </c>
      <c r="G10" s="30" t="s">
        <v>80</v>
      </c>
      <c r="H10" s="31">
        <v>341</v>
      </c>
      <c r="I10" s="32">
        <v>50</v>
      </c>
      <c r="J10" s="32">
        <v>10</v>
      </c>
      <c r="K10" s="32">
        <f t="shared" si="0"/>
        <v>401</v>
      </c>
      <c r="L10" s="32">
        <f t="shared" si="1"/>
        <v>802</v>
      </c>
      <c r="M10" s="32">
        <v>2</v>
      </c>
      <c r="N10" s="32">
        <v>2</v>
      </c>
      <c r="O10" s="32">
        <f t="shared" si="2"/>
        <v>4</v>
      </c>
      <c r="P10" s="33">
        <f t="shared" si="3"/>
        <v>3</v>
      </c>
      <c r="Q10" s="34">
        <f t="shared" si="4"/>
        <v>9356.6666666666661</v>
      </c>
      <c r="R10" s="33">
        <f t="shared" si="5"/>
        <v>2800</v>
      </c>
      <c r="S10" s="33">
        <f t="shared" si="6"/>
        <v>4500</v>
      </c>
      <c r="T10" s="35">
        <f t="shared" si="7"/>
        <v>3200</v>
      </c>
      <c r="U10" s="36">
        <f t="shared" si="8"/>
        <v>19856.666666666664</v>
      </c>
    </row>
    <row r="11" spans="1:21" ht="21.75" customHeight="1" x14ac:dyDescent="0.25">
      <c r="A11" s="27">
        <v>4</v>
      </c>
      <c r="B11" s="28">
        <v>4</v>
      </c>
      <c r="C11" s="62"/>
      <c r="D11" s="29" t="s">
        <v>77</v>
      </c>
      <c r="E11" s="27">
        <v>2021</v>
      </c>
      <c r="F11" s="28" t="s">
        <v>2</v>
      </c>
      <c r="G11" s="30" t="s">
        <v>81</v>
      </c>
      <c r="H11" s="31">
        <v>138</v>
      </c>
      <c r="I11" s="32">
        <v>30</v>
      </c>
      <c r="J11" s="32">
        <v>10</v>
      </c>
      <c r="K11" s="32">
        <f t="shared" si="0"/>
        <v>178</v>
      </c>
      <c r="L11" s="32">
        <f t="shared" si="1"/>
        <v>356</v>
      </c>
      <c r="M11" s="32">
        <v>2</v>
      </c>
      <c r="N11" s="32">
        <v>2</v>
      </c>
      <c r="O11" s="32">
        <f t="shared" si="2"/>
        <v>4</v>
      </c>
      <c r="P11" s="33">
        <f t="shared" si="3"/>
        <v>3</v>
      </c>
      <c r="Q11" s="34">
        <f t="shared" si="4"/>
        <v>4153.3333333333339</v>
      </c>
      <c r="R11" s="33">
        <f t="shared" si="5"/>
        <v>2800</v>
      </c>
      <c r="S11" s="33">
        <f t="shared" si="6"/>
        <v>4500</v>
      </c>
      <c r="T11" s="35">
        <f t="shared" si="7"/>
        <v>3200</v>
      </c>
      <c r="U11" s="36">
        <f t="shared" si="8"/>
        <v>14653.333333333334</v>
      </c>
    </row>
    <row r="12" spans="1:21" ht="21.75" customHeight="1" x14ac:dyDescent="0.25">
      <c r="A12" s="27">
        <v>5</v>
      </c>
      <c r="B12" s="28">
        <v>1</v>
      </c>
      <c r="C12" s="62"/>
      <c r="D12" s="27" t="s">
        <v>82</v>
      </c>
      <c r="E12" s="27">
        <v>2021</v>
      </c>
      <c r="F12" s="28" t="s">
        <v>6</v>
      </c>
      <c r="G12" s="30" t="s">
        <v>83</v>
      </c>
      <c r="H12" s="31">
        <v>95</v>
      </c>
      <c r="I12" s="32">
        <v>100</v>
      </c>
      <c r="J12" s="32">
        <v>10</v>
      </c>
      <c r="K12" s="32">
        <f t="shared" si="0"/>
        <v>205</v>
      </c>
      <c r="L12" s="32">
        <f t="shared" si="1"/>
        <v>410</v>
      </c>
      <c r="M12" s="32">
        <v>1</v>
      </c>
      <c r="N12" s="32">
        <v>2</v>
      </c>
      <c r="O12" s="32">
        <f t="shared" si="2"/>
        <v>3</v>
      </c>
      <c r="P12" s="33">
        <f t="shared" si="3"/>
        <v>2</v>
      </c>
      <c r="Q12" s="34">
        <f t="shared" si="4"/>
        <v>4783.333333333333</v>
      </c>
      <c r="R12" s="33">
        <f t="shared" si="5"/>
        <v>2100</v>
      </c>
      <c r="S12" s="33">
        <f t="shared" si="6"/>
        <v>3000</v>
      </c>
      <c r="T12" s="35">
        <f t="shared" si="7"/>
        <v>2400</v>
      </c>
      <c r="U12" s="36">
        <f t="shared" si="8"/>
        <v>12283.333333333332</v>
      </c>
    </row>
    <row r="13" spans="1:21" ht="21.75" customHeight="1" x14ac:dyDescent="0.25">
      <c r="A13" s="27">
        <v>5</v>
      </c>
      <c r="B13" s="28">
        <v>2</v>
      </c>
      <c r="C13" s="62"/>
      <c r="D13" s="27" t="s">
        <v>82</v>
      </c>
      <c r="E13" s="27">
        <v>2021</v>
      </c>
      <c r="F13" s="28" t="s">
        <v>2</v>
      </c>
      <c r="G13" s="30" t="s">
        <v>84</v>
      </c>
      <c r="H13" s="31">
        <f>121+45</f>
        <v>166</v>
      </c>
      <c r="I13" s="32">
        <v>30</v>
      </c>
      <c r="J13" s="32">
        <v>10</v>
      </c>
      <c r="K13" s="32">
        <f t="shared" si="0"/>
        <v>206</v>
      </c>
      <c r="L13" s="32">
        <f t="shared" si="1"/>
        <v>412</v>
      </c>
      <c r="M13" s="32">
        <v>2</v>
      </c>
      <c r="N13" s="32">
        <v>2</v>
      </c>
      <c r="O13" s="32">
        <f t="shared" si="2"/>
        <v>4</v>
      </c>
      <c r="P13" s="33">
        <f t="shared" si="3"/>
        <v>3</v>
      </c>
      <c r="Q13" s="34">
        <f t="shared" si="4"/>
        <v>4806.666666666667</v>
      </c>
      <c r="R13" s="33">
        <f t="shared" si="5"/>
        <v>2800</v>
      </c>
      <c r="S13" s="33">
        <f t="shared" si="6"/>
        <v>4500</v>
      </c>
      <c r="T13" s="35">
        <f t="shared" si="7"/>
        <v>3200</v>
      </c>
      <c r="U13" s="36">
        <f t="shared" si="8"/>
        <v>15306.666666666668</v>
      </c>
    </row>
    <row r="14" spans="1:21" ht="21.75" customHeight="1" x14ac:dyDescent="0.25">
      <c r="A14" s="27">
        <v>5</v>
      </c>
      <c r="B14" s="28">
        <v>3</v>
      </c>
      <c r="C14" s="62"/>
      <c r="D14" s="27" t="s">
        <v>82</v>
      </c>
      <c r="E14" s="27">
        <v>2021</v>
      </c>
      <c r="F14" s="28" t="s">
        <v>3</v>
      </c>
      <c r="G14" s="30" t="s">
        <v>85</v>
      </c>
      <c r="H14" s="31">
        <v>10</v>
      </c>
      <c r="I14" s="32">
        <v>30</v>
      </c>
      <c r="J14" s="32">
        <v>10</v>
      </c>
      <c r="K14" s="32">
        <f t="shared" si="0"/>
        <v>50</v>
      </c>
      <c r="L14" s="32">
        <f t="shared" si="1"/>
        <v>100</v>
      </c>
      <c r="M14" s="32">
        <v>1</v>
      </c>
      <c r="N14" s="32">
        <v>0</v>
      </c>
      <c r="O14" s="32">
        <f t="shared" si="2"/>
        <v>1</v>
      </c>
      <c r="P14" s="33">
        <v>0</v>
      </c>
      <c r="Q14" s="34">
        <f t="shared" si="4"/>
        <v>1166.6666666666667</v>
      </c>
      <c r="R14" s="33">
        <f t="shared" si="5"/>
        <v>700</v>
      </c>
      <c r="S14" s="33">
        <f t="shared" si="6"/>
        <v>0</v>
      </c>
      <c r="T14" s="35">
        <f t="shared" si="7"/>
        <v>800</v>
      </c>
      <c r="U14" s="36">
        <f t="shared" si="8"/>
        <v>2666.666666666667</v>
      </c>
    </row>
    <row r="15" spans="1:21" ht="21.75" customHeight="1" x14ac:dyDescent="0.25">
      <c r="A15" s="27">
        <v>5</v>
      </c>
      <c r="B15" s="28">
        <v>4</v>
      </c>
      <c r="C15" s="62"/>
      <c r="D15" s="27" t="s">
        <v>82</v>
      </c>
      <c r="E15" s="27">
        <v>2021</v>
      </c>
      <c r="F15" s="28" t="s">
        <v>5</v>
      </c>
      <c r="G15" s="30" t="s">
        <v>86</v>
      </c>
      <c r="H15" s="31">
        <v>112</v>
      </c>
      <c r="I15" s="32">
        <v>50</v>
      </c>
      <c r="J15" s="32">
        <v>10</v>
      </c>
      <c r="K15" s="32">
        <f t="shared" si="0"/>
        <v>172</v>
      </c>
      <c r="L15" s="32">
        <f t="shared" si="1"/>
        <v>344</v>
      </c>
      <c r="M15" s="32">
        <v>1</v>
      </c>
      <c r="N15" s="32">
        <v>2</v>
      </c>
      <c r="O15" s="32">
        <f t="shared" si="2"/>
        <v>3</v>
      </c>
      <c r="P15" s="33">
        <f t="shared" ref="P15:P27" si="9">O15-1</f>
        <v>2</v>
      </c>
      <c r="Q15" s="34">
        <f t="shared" si="4"/>
        <v>4013.3333333333335</v>
      </c>
      <c r="R15" s="33">
        <f t="shared" si="5"/>
        <v>2100</v>
      </c>
      <c r="S15" s="33">
        <f t="shared" si="6"/>
        <v>3000</v>
      </c>
      <c r="T15" s="35">
        <f t="shared" si="7"/>
        <v>2400</v>
      </c>
      <c r="U15" s="36">
        <f t="shared" si="8"/>
        <v>11513.333333333334</v>
      </c>
    </row>
    <row r="16" spans="1:21" ht="21.75" customHeight="1" x14ac:dyDescent="0.25">
      <c r="A16" s="27">
        <v>6</v>
      </c>
      <c r="B16" s="28">
        <v>1</v>
      </c>
      <c r="C16" s="62"/>
      <c r="D16" s="27" t="s">
        <v>87</v>
      </c>
      <c r="E16" s="27">
        <v>2021</v>
      </c>
      <c r="F16" s="28" t="s">
        <v>6</v>
      </c>
      <c r="G16" s="30" t="s">
        <v>88</v>
      </c>
      <c r="H16" s="31">
        <v>95</v>
      </c>
      <c r="I16" s="32">
        <v>30</v>
      </c>
      <c r="J16" s="32">
        <v>10</v>
      </c>
      <c r="K16" s="32">
        <f t="shared" si="0"/>
        <v>135</v>
      </c>
      <c r="L16" s="32">
        <f t="shared" si="1"/>
        <v>270</v>
      </c>
      <c r="M16" s="32">
        <v>1</v>
      </c>
      <c r="N16" s="32">
        <v>2</v>
      </c>
      <c r="O16" s="32">
        <f t="shared" si="2"/>
        <v>3</v>
      </c>
      <c r="P16" s="33">
        <f t="shared" si="9"/>
        <v>2</v>
      </c>
      <c r="Q16" s="34">
        <f t="shared" si="4"/>
        <v>3150</v>
      </c>
      <c r="R16" s="33">
        <f t="shared" si="5"/>
        <v>2100</v>
      </c>
      <c r="S16" s="33">
        <f t="shared" si="6"/>
        <v>3000</v>
      </c>
      <c r="T16" s="35">
        <f t="shared" si="7"/>
        <v>2400</v>
      </c>
      <c r="U16" s="36">
        <f t="shared" si="8"/>
        <v>10650</v>
      </c>
    </row>
    <row r="17" spans="1:21" ht="21.75" customHeight="1" x14ac:dyDescent="0.25">
      <c r="A17" s="27">
        <v>6</v>
      </c>
      <c r="B17" s="28">
        <v>2</v>
      </c>
      <c r="C17" s="62"/>
      <c r="D17" s="27" t="s">
        <v>87</v>
      </c>
      <c r="E17" s="27">
        <v>2021</v>
      </c>
      <c r="F17" s="28" t="s">
        <v>7</v>
      </c>
      <c r="G17" s="30" t="s">
        <v>89</v>
      </c>
      <c r="H17" s="31">
        <v>108</v>
      </c>
      <c r="I17" s="32">
        <v>30</v>
      </c>
      <c r="J17" s="32">
        <v>10</v>
      </c>
      <c r="K17" s="32">
        <f t="shared" si="0"/>
        <v>148</v>
      </c>
      <c r="L17" s="32">
        <f t="shared" si="1"/>
        <v>296</v>
      </c>
      <c r="M17" s="32">
        <v>1</v>
      </c>
      <c r="N17" s="32">
        <v>2</v>
      </c>
      <c r="O17" s="32">
        <f t="shared" si="2"/>
        <v>3</v>
      </c>
      <c r="P17" s="33">
        <f t="shared" si="9"/>
        <v>2</v>
      </c>
      <c r="Q17" s="34">
        <f t="shared" si="4"/>
        <v>3453.3333333333335</v>
      </c>
      <c r="R17" s="33">
        <f t="shared" si="5"/>
        <v>2100</v>
      </c>
      <c r="S17" s="33">
        <f t="shared" si="6"/>
        <v>3000</v>
      </c>
      <c r="T17" s="35">
        <f t="shared" si="7"/>
        <v>2400</v>
      </c>
      <c r="U17" s="36">
        <f t="shared" si="8"/>
        <v>10953.333333333334</v>
      </c>
    </row>
    <row r="18" spans="1:21" ht="21.75" customHeight="1" x14ac:dyDescent="0.25">
      <c r="A18" s="27">
        <v>6</v>
      </c>
      <c r="B18" s="28">
        <v>3</v>
      </c>
      <c r="C18" s="62"/>
      <c r="D18" s="27" t="s">
        <v>87</v>
      </c>
      <c r="E18" s="27">
        <v>2021</v>
      </c>
      <c r="F18" s="28" t="s">
        <v>8</v>
      </c>
      <c r="G18" s="30" t="s">
        <v>90</v>
      </c>
      <c r="H18" s="31">
        <v>169</v>
      </c>
      <c r="I18" s="32">
        <v>50</v>
      </c>
      <c r="J18" s="32">
        <v>10</v>
      </c>
      <c r="K18" s="32">
        <f t="shared" si="0"/>
        <v>229</v>
      </c>
      <c r="L18" s="32">
        <f t="shared" si="1"/>
        <v>458</v>
      </c>
      <c r="M18" s="32">
        <v>2</v>
      </c>
      <c r="N18" s="32">
        <v>2</v>
      </c>
      <c r="O18" s="32">
        <f t="shared" si="2"/>
        <v>4</v>
      </c>
      <c r="P18" s="33">
        <f t="shared" si="9"/>
        <v>3</v>
      </c>
      <c r="Q18" s="34">
        <f t="shared" si="4"/>
        <v>5343.333333333333</v>
      </c>
      <c r="R18" s="33">
        <f t="shared" si="5"/>
        <v>2800</v>
      </c>
      <c r="S18" s="33">
        <f t="shared" si="6"/>
        <v>4500</v>
      </c>
      <c r="T18" s="35">
        <f t="shared" si="7"/>
        <v>3200</v>
      </c>
      <c r="U18" s="36">
        <f t="shared" si="8"/>
        <v>15843.333333333332</v>
      </c>
    </row>
    <row r="19" spans="1:21" ht="21.75" customHeight="1" x14ac:dyDescent="0.25">
      <c r="A19" s="27">
        <v>6</v>
      </c>
      <c r="B19" s="28">
        <v>4</v>
      </c>
      <c r="C19" s="62"/>
      <c r="D19" s="29" t="s">
        <v>87</v>
      </c>
      <c r="E19" s="27">
        <v>2021</v>
      </c>
      <c r="F19" s="28" t="s">
        <v>54</v>
      </c>
      <c r="G19" s="30" t="s">
        <v>91</v>
      </c>
      <c r="H19" s="31">
        <v>239</v>
      </c>
      <c r="I19" s="32">
        <v>30</v>
      </c>
      <c r="J19" s="32">
        <v>10</v>
      </c>
      <c r="K19" s="32">
        <f t="shared" si="0"/>
        <v>279</v>
      </c>
      <c r="L19" s="32">
        <f t="shared" si="1"/>
        <v>558</v>
      </c>
      <c r="M19" s="32">
        <v>2</v>
      </c>
      <c r="N19" s="32">
        <v>2</v>
      </c>
      <c r="O19" s="32">
        <f t="shared" si="2"/>
        <v>4</v>
      </c>
      <c r="P19" s="33">
        <f t="shared" si="9"/>
        <v>3</v>
      </c>
      <c r="Q19" s="34">
        <f t="shared" si="4"/>
        <v>6510</v>
      </c>
      <c r="R19" s="33">
        <f t="shared" si="5"/>
        <v>2800</v>
      </c>
      <c r="S19" s="33">
        <f t="shared" si="6"/>
        <v>4500</v>
      </c>
      <c r="T19" s="35">
        <f t="shared" si="7"/>
        <v>3200</v>
      </c>
      <c r="U19" s="36">
        <f t="shared" si="8"/>
        <v>17010</v>
      </c>
    </row>
    <row r="20" spans="1:21" ht="18" customHeight="1" x14ac:dyDescent="0.25">
      <c r="G20"/>
      <c r="H20"/>
      <c r="I20"/>
      <c r="J20"/>
      <c r="K20"/>
      <c r="L20"/>
      <c r="U20" s="36">
        <f>SUM(U8:U19)</f>
        <v>176572.33333333337</v>
      </c>
    </row>
    <row r="21" spans="1:21" ht="18" customHeight="1" x14ac:dyDescent="0.25">
      <c r="G21"/>
      <c r="H21"/>
      <c r="I21"/>
      <c r="J21"/>
      <c r="K21"/>
      <c r="L21"/>
    </row>
    <row r="22" spans="1:21" ht="18" customHeight="1" x14ac:dyDescent="0.25">
      <c r="G22"/>
      <c r="H22"/>
      <c r="I22"/>
      <c r="J22"/>
      <c r="K22"/>
      <c r="L22"/>
    </row>
    <row r="25" spans="1:21" ht="18.75" x14ac:dyDescent="0.3">
      <c r="G25" s="59" t="s">
        <v>92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</row>
    <row r="26" spans="1:21" ht="9" customHeight="1" x14ac:dyDescent="0.25">
      <c r="G26"/>
      <c r="H26"/>
      <c r="I26"/>
      <c r="J26"/>
      <c r="K26"/>
      <c r="L26"/>
    </row>
    <row r="27" spans="1:21" ht="21.75" customHeight="1" x14ac:dyDescent="0.25">
      <c r="A27" s="27">
        <v>7</v>
      </c>
      <c r="B27" s="28">
        <v>4</v>
      </c>
      <c r="C27" s="62"/>
      <c r="D27" s="27" t="s">
        <v>93</v>
      </c>
      <c r="E27" s="27">
        <v>2021</v>
      </c>
      <c r="F27" s="28" t="s">
        <v>54</v>
      </c>
      <c r="G27" s="30" t="s">
        <v>94</v>
      </c>
      <c r="H27" s="31">
        <v>194</v>
      </c>
      <c r="I27" s="32">
        <v>30</v>
      </c>
      <c r="J27" s="32">
        <v>10</v>
      </c>
      <c r="K27" s="32">
        <f t="shared" si="0"/>
        <v>234</v>
      </c>
      <c r="L27" s="32">
        <f t="shared" si="1"/>
        <v>468</v>
      </c>
      <c r="M27" s="32">
        <v>2</v>
      </c>
      <c r="N27" s="32">
        <v>2</v>
      </c>
      <c r="O27" s="32">
        <f t="shared" si="2"/>
        <v>4</v>
      </c>
      <c r="P27" s="33">
        <f t="shared" si="9"/>
        <v>3</v>
      </c>
      <c r="Q27" s="34">
        <f t="shared" si="4"/>
        <v>5460</v>
      </c>
      <c r="R27" s="33">
        <f t="shared" si="5"/>
        <v>2800</v>
      </c>
      <c r="S27" s="33">
        <f t="shared" si="6"/>
        <v>4500</v>
      </c>
      <c r="T27" s="35">
        <f t="shared" si="7"/>
        <v>3200</v>
      </c>
      <c r="U27" s="36">
        <f t="shared" si="8"/>
        <v>15960</v>
      </c>
    </row>
    <row r="28" spans="1:21" ht="21.75" customHeight="1" x14ac:dyDescent="0.25">
      <c r="A28" s="27">
        <v>7</v>
      </c>
      <c r="B28" s="28">
        <v>2</v>
      </c>
      <c r="C28" s="62"/>
      <c r="D28" s="27" t="s">
        <v>93</v>
      </c>
      <c r="E28" s="27">
        <v>2021</v>
      </c>
      <c r="F28" s="28" t="s">
        <v>2</v>
      </c>
      <c r="G28" s="30" t="s">
        <v>95</v>
      </c>
      <c r="H28" s="31">
        <v>5</v>
      </c>
      <c r="I28" s="32">
        <v>30</v>
      </c>
      <c r="J28" s="32">
        <v>10</v>
      </c>
      <c r="K28" s="32">
        <f t="shared" si="0"/>
        <v>45</v>
      </c>
      <c r="L28" s="32">
        <f t="shared" si="1"/>
        <v>90</v>
      </c>
      <c r="M28" s="32">
        <v>2</v>
      </c>
      <c r="N28" s="32">
        <v>0</v>
      </c>
      <c r="O28" s="32">
        <f t="shared" si="2"/>
        <v>2</v>
      </c>
      <c r="P28" s="33">
        <v>0</v>
      </c>
      <c r="Q28" s="34">
        <f t="shared" si="4"/>
        <v>1050</v>
      </c>
      <c r="R28" s="33">
        <f t="shared" si="5"/>
        <v>1400</v>
      </c>
      <c r="S28" s="33">
        <f t="shared" si="6"/>
        <v>0</v>
      </c>
      <c r="T28" s="35">
        <f t="shared" si="7"/>
        <v>1600</v>
      </c>
      <c r="U28" s="36">
        <f t="shared" si="8"/>
        <v>4050</v>
      </c>
    </row>
    <row r="29" spans="1:21" ht="21.75" customHeight="1" x14ac:dyDescent="0.25">
      <c r="A29" s="27">
        <v>7</v>
      </c>
      <c r="B29" s="28">
        <v>3</v>
      </c>
      <c r="C29" s="62"/>
      <c r="D29" s="27" t="s">
        <v>93</v>
      </c>
      <c r="E29" s="27">
        <v>2021</v>
      </c>
      <c r="F29" s="28" t="s">
        <v>3</v>
      </c>
      <c r="G29" s="30" t="s">
        <v>96</v>
      </c>
      <c r="H29" s="31">
        <v>5</v>
      </c>
      <c r="I29" s="32">
        <v>30</v>
      </c>
      <c r="J29" s="32">
        <v>10</v>
      </c>
      <c r="K29" s="32">
        <f t="shared" si="0"/>
        <v>45</v>
      </c>
      <c r="L29" s="32">
        <f t="shared" si="1"/>
        <v>90</v>
      </c>
      <c r="M29" s="32">
        <v>2</v>
      </c>
      <c r="N29" s="32">
        <v>0</v>
      </c>
      <c r="O29" s="32">
        <f t="shared" si="2"/>
        <v>2</v>
      </c>
      <c r="P29" s="33">
        <v>0</v>
      </c>
      <c r="Q29" s="34">
        <f t="shared" si="4"/>
        <v>1050</v>
      </c>
      <c r="R29" s="33">
        <f t="shared" si="5"/>
        <v>1400</v>
      </c>
      <c r="S29" s="33">
        <f t="shared" si="6"/>
        <v>0</v>
      </c>
      <c r="T29" s="35">
        <f t="shared" si="7"/>
        <v>1600</v>
      </c>
      <c r="U29" s="36">
        <f t="shared" si="8"/>
        <v>4050</v>
      </c>
    </row>
    <row r="30" spans="1:21" ht="21.75" customHeight="1" x14ac:dyDescent="0.25">
      <c r="A30" s="27">
        <v>7</v>
      </c>
      <c r="B30" s="28">
        <v>4</v>
      </c>
      <c r="C30" s="62"/>
      <c r="D30" s="27" t="s">
        <v>93</v>
      </c>
      <c r="E30" s="27">
        <v>2021</v>
      </c>
      <c r="F30" s="28" t="s">
        <v>5</v>
      </c>
      <c r="G30" s="30" t="s">
        <v>97</v>
      </c>
      <c r="H30" s="31">
        <v>53</v>
      </c>
      <c r="I30" s="32">
        <v>30</v>
      </c>
      <c r="J30" s="32">
        <v>10</v>
      </c>
      <c r="K30" s="32">
        <f t="shared" si="0"/>
        <v>93</v>
      </c>
      <c r="L30" s="32">
        <f t="shared" si="1"/>
        <v>186</v>
      </c>
      <c r="M30" s="32">
        <v>2</v>
      </c>
      <c r="N30" s="32">
        <v>2</v>
      </c>
      <c r="O30" s="32">
        <f t="shared" si="2"/>
        <v>4</v>
      </c>
      <c r="P30" s="33">
        <f>O30-1</f>
        <v>3</v>
      </c>
      <c r="Q30" s="34">
        <f t="shared" si="4"/>
        <v>2170</v>
      </c>
      <c r="R30" s="33">
        <f t="shared" si="5"/>
        <v>2800</v>
      </c>
      <c r="S30" s="33">
        <f t="shared" si="6"/>
        <v>4500</v>
      </c>
      <c r="T30" s="35">
        <f t="shared" si="7"/>
        <v>3200</v>
      </c>
      <c r="U30" s="36">
        <f t="shared" si="8"/>
        <v>12670</v>
      </c>
    </row>
    <row r="31" spans="1:21" ht="21.75" customHeight="1" x14ac:dyDescent="0.25">
      <c r="A31" s="27">
        <v>8</v>
      </c>
      <c r="B31" s="28">
        <v>1</v>
      </c>
      <c r="C31" s="62"/>
      <c r="D31" s="27" t="s">
        <v>98</v>
      </c>
      <c r="E31" s="27">
        <v>2021</v>
      </c>
      <c r="F31" s="28" t="s">
        <v>2</v>
      </c>
      <c r="G31" s="30" t="s">
        <v>99</v>
      </c>
      <c r="H31" s="31">
        <v>5</v>
      </c>
      <c r="I31" s="32">
        <v>30</v>
      </c>
      <c r="J31" s="32">
        <v>10</v>
      </c>
      <c r="K31" s="32">
        <f t="shared" si="0"/>
        <v>45</v>
      </c>
      <c r="L31" s="32">
        <f t="shared" si="1"/>
        <v>90</v>
      </c>
      <c r="M31" s="32">
        <v>2</v>
      </c>
      <c r="N31" s="32">
        <v>0</v>
      </c>
      <c r="O31" s="32">
        <f t="shared" si="2"/>
        <v>2</v>
      </c>
      <c r="P31" s="33">
        <v>0</v>
      </c>
      <c r="Q31" s="34">
        <f t="shared" si="4"/>
        <v>1050</v>
      </c>
      <c r="R31" s="33">
        <f t="shared" si="5"/>
        <v>1400</v>
      </c>
      <c r="S31" s="33">
        <f t="shared" si="6"/>
        <v>0</v>
      </c>
      <c r="T31" s="35">
        <f t="shared" si="7"/>
        <v>1600</v>
      </c>
      <c r="U31" s="36">
        <f t="shared" si="8"/>
        <v>4050</v>
      </c>
    </row>
    <row r="32" spans="1:21" ht="21.75" customHeight="1" x14ac:dyDescent="0.25">
      <c r="A32" s="27">
        <v>8</v>
      </c>
      <c r="B32" s="28">
        <v>2</v>
      </c>
      <c r="C32" s="62"/>
      <c r="D32" s="27" t="s">
        <v>98</v>
      </c>
      <c r="E32" s="27">
        <v>2021</v>
      </c>
      <c r="F32" s="28" t="s">
        <v>3</v>
      </c>
      <c r="G32" s="30" t="s">
        <v>100</v>
      </c>
      <c r="H32" s="31">
        <v>65</v>
      </c>
      <c r="I32" s="32">
        <v>30</v>
      </c>
      <c r="J32" s="32">
        <v>10</v>
      </c>
      <c r="K32" s="32">
        <f t="shared" si="0"/>
        <v>105</v>
      </c>
      <c r="L32" s="32">
        <f t="shared" si="1"/>
        <v>210</v>
      </c>
      <c r="M32" s="32">
        <v>2</v>
      </c>
      <c r="N32" s="32">
        <v>0</v>
      </c>
      <c r="O32" s="32">
        <f t="shared" si="2"/>
        <v>2</v>
      </c>
      <c r="P32" s="33">
        <v>0</v>
      </c>
      <c r="Q32" s="34">
        <f t="shared" si="4"/>
        <v>2450</v>
      </c>
      <c r="R32" s="33">
        <f t="shared" si="5"/>
        <v>1400</v>
      </c>
      <c r="S32" s="33">
        <f t="shared" si="6"/>
        <v>0</v>
      </c>
      <c r="T32" s="35">
        <f t="shared" si="7"/>
        <v>1600</v>
      </c>
      <c r="U32" s="36">
        <f t="shared" si="8"/>
        <v>5450</v>
      </c>
    </row>
    <row r="33" spans="1:21" ht="21.75" customHeight="1" x14ac:dyDescent="0.25">
      <c r="A33" s="27">
        <v>8</v>
      </c>
      <c r="B33" s="28">
        <v>3</v>
      </c>
      <c r="C33" s="62"/>
      <c r="D33" s="27" t="s">
        <v>98</v>
      </c>
      <c r="E33" s="27">
        <v>2021</v>
      </c>
      <c r="F33" s="28" t="s">
        <v>5</v>
      </c>
      <c r="G33" s="30" t="s">
        <v>101</v>
      </c>
      <c r="H33" s="31">
        <v>123</v>
      </c>
      <c r="I33" s="32">
        <v>30</v>
      </c>
      <c r="J33" s="32">
        <v>10</v>
      </c>
      <c r="K33" s="32">
        <f t="shared" si="0"/>
        <v>163</v>
      </c>
      <c r="L33" s="32">
        <f t="shared" si="1"/>
        <v>326</v>
      </c>
      <c r="M33" s="32">
        <v>2</v>
      </c>
      <c r="N33" s="32">
        <v>2</v>
      </c>
      <c r="O33" s="32">
        <f t="shared" si="2"/>
        <v>4</v>
      </c>
      <c r="P33" s="33">
        <f t="shared" ref="P33:P34" si="10">O33-1</f>
        <v>3</v>
      </c>
      <c r="Q33" s="34">
        <f t="shared" si="4"/>
        <v>3803.3333333333335</v>
      </c>
      <c r="R33" s="33">
        <f t="shared" si="5"/>
        <v>2800</v>
      </c>
      <c r="S33" s="33">
        <f t="shared" si="6"/>
        <v>4500</v>
      </c>
      <c r="T33" s="35">
        <f t="shared" si="7"/>
        <v>3200</v>
      </c>
      <c r="U33" s="36">
        <f t="shared" si="8"/>
        <v>14303.333333333334</v>
      </c>
    </row>
    <row r="34" spans="1:21" ht="21.75" customHeight="1" x14ac:dyDescent="0.25">
      <c r="A34" s="27">
        <v>8</v>
      </c>
      <c r="B34" s="28">
        <v>4</v>
      </c>
      <c r="C34" s="62"/>
      <c r="D34" s="27" t="s">
        <v>98</v>
      </c>
      <c r="E34" s="27">
        <v>2021</v>
      </c>
      <c r="F34" s="28" t="s">
        <v>6</v>
      </c>
      <c r="G34" s="30" t="s">
        <v>102</v>
      </c>
      <c r="H34" s="31">
        <v>51</v>
      </c>
      <c r="I34" s="32">
        <v>30</v>
      </c>
      <c r="J34" s="32">
        <v>10</v>
      </c>
      <c r="K34" s="32">
        <f t="shared" si="0"/>
        <v>91</v>
      </c>
      <c r="L34" s="32">
        <f t="shared" si="1"/>
        <v>182</v>
      </c>
      <c r="M34" s="32">
        <v>2</v>
      </c>
      <c r="N34" s="32">
        <v>2</v>
      </c>
      <c r="O34" s="32">
        <f t="shared" si="2"/>
        <v>4</v>
      </c>
      <c r="P34" s="33">
        <f t="shared" si="10"/>
        <v>3</v>
      </c>
      <c r="Q34" s="34">
        <f t="shared" si="4"/>
        <v>2123.333333333333</v>
      </c>
      <c r="R34" s="33">
        <f t="shared" si="5"/>
        <v>2800</v>
      </c>
      <c r="S34" s="33">
        <f t="shared" si="6"/>
        <v>4500</v>
      </c>
      <c r="T34" s="35">
        <f t="shared" si="7"/>
        <v>3200</v>
      </c>
      <c r="U34" s="36">
        <f t="shared" si="8"/>
        <v>12623.333333333332</v>
      </c>
    </row>
    <row r="35" spans="1:21" ht="21.75" customHeight="1" x14ac:dyDescent="0.25">
      <c r="A35" s="27">
        <v>9</v>
      </c>
      <c r="B35" s="28">
        <v>1</v>
      </c>
      <c r="C35" s="62"/>
      <c r="D35" s="27" t="s">
        <v>103</v>
      </c>
      <c r="E35" s="27">
        <v>2021</v>
      </c>
      <c r="F35" s="28" t="s">
        <v>2</v>
      </c>
      <c r="G35" s="30" t="s">
        <v>104</v>
      </c>
      <c r="H35" s="31">
        <v>5</v>
      </c>
      <c r="I35" s="32">
        <v>50</v>
      </c>
      <c r="J35" s="32">
        <v>10</v>
      </c>
      <c r="K35" s="32">
        <f t="shared" si="0"/>
        <v>65</v>
      </c>
      <c r="L35" s="32">
        <f t="shared" si="1"/>
        <v>130</v>
      </c>
      <c r="M35" s="32">
        <v>1</v>
      </c>
      <c r="N35" s="32">
        <v>0</v>
      </c>
      <c r="O35" s="32">
        <f t="shared" si="2"/>
        <v>1</v>
      </c>
      <c r="P35" s="33">
        <v>0</v>
      </c>
      <c r="Q35" s="34">
        <f t="shared" si="4"/>
        <v>1516.6666666666667</v>
      </c>
      <c r="R35" s="33">
        <f t="shared" si="5"/>
        <v>700</v>
      </c>
      <c r="S35" s="33">
        <f t="shared" si="6"/>
        <v>0</v>
      </c>
      <c r="T35" s="35">
        <f t="shared" si="7"/>
        <v>800</v>
      </c>
      <c r="U35" s="36">
        <f t="shared" si="8"/>
        <v>3016.666666666667</v>
      </c>
    </row>
    <row r="36" spans="1:21" ht="21.75" customHeight="1" x14ac:dyDescent="0.25">
      <c r="A36" s="27">
        <v>9</v>
      </c>
      <c r="B36" s="28">
        <v>2</v>
      </c>
      <c r="C36" s="62"/>
      <c r="D36" s="27" t="s">
        <v>103</v>
      </c>
      <c r="E36" s="27">
        <v>2021</v>
      </c>
      <c r="F36" s="28" t="s">
        <v>9</v>
      </c>
      <c r="G36" s="30" t="s">
        <v>105</v>
      </c>
      <c r="H36" s="31">
        <v>288</v>
      </c>
      <c r="I36" s="32">
        <v>30</v>
      </c>
      <c r="J36" s="32">
        <v>10</v>
      </c>
      <c r="K36" s="32">
        <f t="shared" si="0"/>
        <v>328</v>
      </c>
      <c r="L36" s="32">
        <f t="shared" si="1"/>
        <v>656</v>
      </c>
      <c r="M36" s="32">
        <v>3</v>
      </c>
      <c r="N36" s="32">
        <v>3</v>
      </c>
      <c r="O36" s="32">
        <f t="shared" si="2"/>
        <v>6</v>
      </c>
      <c r="P36" s="33">
        <f t="shared" ref="P36:P56" si="11">O36-1</f>
        <v>5</v>
      </c>
      <c r="Q36" s="34">
        <f t="shared" si="4"/>
        <v>7653.333333333333</v>
      </c>
      <c r="R36" s="33">
        <f t="shared" si="5"/>
        <v>4200</v>
      </c>
      <c r="S36" s="33">
        <f t="shared" si="6"/>
        <v>7500</v>
      </c>
      <c r="T36" s="35">
        <f t="shared" si="7"/>
        <v>4800</v>
      </c>
      <c r="U36" s="36">
        <f t="shared" si="8"/>
        <v>24153.333333333332</v>
      </c>
    </row>
    <row r="37" spans="1:21" ht="21.75" customHeight="1" x14ac:dyDescent="0.25">
      <c r="A37" s="27">
        <v>9</v>
      </c>
      <c r="B37" s="28">
        <v>2</v>
      </c>
      <c r="C37" s="62"/>
      <c r="D37" s="27" t="s">
        <v>103</v>
      </c>
      <c r="E37" s="27">
        <v>2021</v>
      </c>
      <c r="F37" s="28" t="s">
        <v>6</v>
      </c>
      <c r="G37" s="30" t="s">
        <v>83</v>
      </c>
      <c r="H37" s="31">
        <v>95</v>
      </c>
      <c r="I37" s="32">
        <v>30</v>
      </c>
      <c r="J37" s="32">
        <v>10</v>
      </c>
      <c r="K37" s="32">
        <f t="shared" si="0"/>
        <v>135</v>
      </c>
      <c r="L37" s="32">
        <f t="shared" si="1"/>
        <v>270</v>
      </c>
      <c r="M37" s="32">
        <v>1</v>
      </c>
      <c r="N37" s="32">
        <v>2</v>
      </c>
      <c r="O37" s="32">
        <f t="shared" si="2"/>
        <v>3</v>
      </c>
      <c r="P37" s="33">
        <f t="shared" si="11"/>
        <v>2</v>
      </c>
      <c r="Q37" s="34">
        <f t="shared" si="4"/>
        <v>3150</v>
      </c>
      <c r="R37" s="33">
        <f t="shared" si="5"/>
        <v>2100</v>
      </c>
      <c r="S37" s="33">
        <f t="shared" si="6"/>
        <v>3000</v>
      </c>
      <c r="T37" s="35">
        <f t="shared" si="7"/>
        <v>2400</v>
      </c>
      <c r="U37" s="36">
        <f t="shared" si="8"/>
        <v>10650</v>
      </c>
    </row>
    <row r="38" spans="1:21" ht="21.75" customHeight="1" x14ac:dyDescent="0.25">
      <c r="A38" s="27">
        <v>9</v>
      </c>
      <c r="B38" s="28">
        <v>3</v>
      </c>
      <c r="C38" s="62"/>
      <c r="D38" s="29" t="s">
        <v>103</v>
      </c>
      <c r="E38" s="27">
        <v>2021</v>
      </c>
      <c r="F38" s="28" t="s">
        <v>7</v>
      </c>
      <c r="G38" s="30" t="s">
        <v>106</v>
      </c>
      <c r="H38" s="31">
        <v>154</v>
      </c>
      <c r="I38" s="32">
        <v>30</v>
      </c>
      <c r="J38" s="32">
        <v>10</v>
      </c>
      <c r="K38" s="32">
        <f t="shared" si="0"/>
        <v>194</v>
      </c>
      <c r="L38" s="32">
        <f t="shared" si="1"/>
        <v>388</v>
      </c>
      <c r="M38" s="32">
        <v>1</v>
      </c>
      <c r="N38" s="32">
        <v>2</v>
      </c>
      <c r="O38" s="32">
        <f t="shared" si="2"/>
        <v>3</v>
      </c>
      <c r="P38" s="33">
        <f t="shared" si="11"/>
        <v>2</v>
      </c>
      <c r="Q38" s="34">
        <f t="shared" si="4"/>
        <v>4526.666666666667</v>
      </c>
      <c r="R38" s="33">
        <f t="shared" si="5"/>
        <v>2100</v>
      </c>
      <c r="S38" s="33">
        <f t="shared" si="6"/>
        <v>3000</v>
      </c>
      <c r="T38" s="35">
        <f t="shared" si="7"/>
        <v>2400</v>
      </c>
      <c r="U38" s="36">
        <f t="shared" si="8"/>
        <v>12026.666666666668</v>
      </c>
    </row>
    <row r="39" spans="1:21" ht="18" customHeight="1" x14ac:dyDescent="0.25">
      <c r="G39"/>
      <c r="H39"/>
      <c r="I39"/>
      <c r="J39"/>
      <c r="K39"/>
      <c r="L39"/>
      <c r="U39" s="36">
        <f>SUM(U27:U38)</f>
        <v>123003.33333333334</v>
      </c>
    </row>
    <row r="40" spans="1:21" ht="18" customHeight="1" x14ac:dyDescent="0.25">
      <c r="G40"/>
      <c r="H40"/>
      <c r="I40"/>
      <c r="J40"/>
      <c r="K40"/>
      <c r="L40"/>
    </row>
    <row r="41" spans="1:21" ht="18" customHeight="1" x14ac:dyDescent="0.25">
      <c r="G41"/>
      <c r="H41"/>
      <c r="I41"/>
      <c r="J41"/>
      <c r="K41"/>
      <c r="L41"/>
    </row>
    <row r="44" spans="1:21" ht="18.75" x14ac:dyDescent="0.3">
      <c r="G44" s="59" t="s">
        <v>107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</row>
    <row r="45" spans="1:21" x14ac:dyDescent="0.25">
      <c r="G45"/>
      <c r="H45"/>
      <c r="I45"/>
      <c r="J45"/>
      <c r="K45"/>
      <c r="L45"/>
    </row>
    <row r="46" spans="1:21" ht="21.75" customHeight="1" x14ac:dyDescent="0.25">
      <c r="A46" s="27">
        <v>10</v>
      </c>
      <c r="B46" s="28">
        <v>1</v>
      </c>
      <c r="C46" s="62"/>
      <c r="D46" s="27" t="s">
        <v>108</v>
      </c>
      <c r="E46" s="27">
        <v>2021</v>
      </c>
      <c r="F46" s="28" t="s">
        <v>5</v>
      </c>
      <c r="G46" s="30" t="s">
        <v>109</v>
      </c>
      <c r="H46" s="31">
        <v>78</v>
      </c>
      <c r="I46" s="32">
        <v>50</v>
      </c>
      <c r="J46" s="32">
        <v>10</v>
      </c>
      <c r="K46" s="32">
        <f t="shared" si="0"/>
        <v>138</v>
      </c>
      <c r="L46" s="32">
        <f t="shared" si="1"/>
        <v>276</v>
      </c>
      <c r="M46" s="32">
        <v>2</v>
      </c>
      <c r="N46" s="32">
        <v>2</v>
      </c>
      <c r="O46" s="32">
        <f t="shared" si="2"/>
        <v>4</v>
      </c>
      <c r="P46" s="33">
        <f t="shared" si="11"/>
        <v>3</v>
      </c>
      <c r="Q46" s="34">
        <f t="shared" si="4"/>
        <v>3220</v>
      </c>
      <c r="R46" s="33">
        <f t="shared" si="5"/>
        <v>2800</v>
      </c>
      <c r="S46" s="33">
        <f t="shared" si="6"/>
        <v>4500</v>
      </c>
      <c r="T46" s="35">
        <f t="shared" si="7"/>
        <v>3200</v>
      </c>
      <c r="U46" s="36">
        <f t="shared" si="8"/>
        <v>13720</v>
      </c>
    </row>
    <row r="47" spans="1:21" ht="21.75" customHeight="1" x14ac:dyDescent="0.25">
      <c r="A47" s="27">
        <v>10</v>
      </c>
      <c r="B47" s="28">
        <v>2</v>
      </c>
      <c r="C47" s="62"/>
      <c r="D47" s="27" t="s">
        <v>108</v>
      </c>
      <c r="E47" s="27">
        <v>2021</v>
      </c>
      <c r="F47" s="28" t="s">
        <v>6</v>
      </c>
      <c r="G47" s="30" t="s">
        <v>110</v>
      </c>
      <c r="H47" s="31">
        <v>123</v>
      </c>
      <c r="I47" s="32">
        <v>30</v>
      </c>
      <c r="J47" s="32">
        <v>10</v>
      </c>
      <c r="K47" s="32">
        <f t="shared" si="0"/>
        <v>163</v>
      </c>
      <c r="L47" s="32">
        <f t="shared" si="1"/>
        <v>326</v>
      </c>
      <c r="M47" s="32">
        <v>1</v>
      </c>
      <c r="N47" s="32">
        <v>2</v>
      </c>
      <c r="O47" s="32">
        <f t="shared" si="2"/>
        <v>3</v>
      </c>
      <c r="P47" s="33">
        <f t="shared" si="11"/>
        <v>2</v>
      </c>
      <c r="Q47" s="34">
        <f t="shared" si="4"/>
        <v>3803.3333333333335</v>
      </c>
      <c r="R47" s="33">
        <f t="shared" si="5"/>
        <v>2100</v>
      </c>
      <c r="S47" s="33">
        <f t="shared" si="6"/>
        <v>3000</v>
      </c>
      <c r="T47" s="35">
        <f t="shared" si="7"/>
        <v>2400</v>
      </c>
      <c r="U47" s="36">
        <f t="shared" si="8"/>
        <v>11303.333333333334</v>
      </c>
    </row>
    <row r="48" spans="1:21" ht="21.75" customHeight="1" x14ac:dyDescent="0.25">
      <c r="A48" s="27">
        <v>10</v>
      </c>
      <c r="B48" s="28">
        <v>3</v>
      </c>
      <c r="C48" s="62"/>
      <c r="D48" s="27" t="s">
        <v>108</v>
      </c>
      <c r="E48" s="27">
        <v>2021</v>
      </c>
      <c r="F48" s="28" t="s">
        <v>7</v>
      </c>
      <c r="G48" s="30" t="s">
        <v>111</v>
      </c>
      <c r="H48" s="31">
        <v>67</v>
      </c>
      <c r="I48" s="32">
        <v>30</v>
      </c>
      <c r="J48" s="32">
        <v>10</v>
      </c>
      <c r="K48" s="32">
        <f t="shared" si="0"/>
        <v>107</v>
      </c>
      <c r="L48" s="32">
        <f t="shared" si="1"/>
        <v>214</v>
      </c>
      <c r="M48" s="32">
        <v>1</v>
      </c>
      <c r="N48" s="32">
        <v>2</v>
      </c>
      <c r="O48" s="32">
        <f t="shared" si="2"/>
        <v>3</v>
      </c>
      <c r="P48" s="33">
        <f t="shared" si="11"/>
        <v>2</v>
      </c>
      <c r="Q48" s="34">
        <f t="shared" si="4"/>
        <v>2496.6666666666665</v>
      </c>
      <c r="R48" s="33">
        <f t="shared" si="5"/>
        <v>2100</v>
      </c>
      <c r="S48" s="33">
        <f t="shared" si="6"/>
        <v>3000</v>
      </c>
      <c r="T48" s="35">
        <f t="shared" si="7"/>
        <v>2400</v>
      </c>
      <c r="U48" s="36">
        <f t="shared" si="8"/>
        <v>9996.6666666666661</v>
      </c>
    </row>
    <row r="49" spans="1:21" ht="21.75" customHeight="1" x14ac:dyDescent="0.25">
      <c r="A49" s="27">
        <v>10</v>
      </c>
      <c r="B49" s="28">
        <v>4</v>
      </c>
      <c r="C49" s="62"/>
      <c r="D49" s="27" t="s">
        <v>108</v>
      </c>
      <c r="E49" s="27">
        <v>2021</v>
      </c>
      <c r="F49" s="28" t="s">
        <v>8</v>
      </c>
      <c r="G49" s="30" t="s">
        <v>112</v>
      </c>
      <c r="H49" s="31">
        <v>169</v>
      </c>
      <c r="I49" s="32">
        <v>100</v>
      </c>
      <c r="J49" s="32">
        <v>10</v>
      </c>
      <c r="K49" s="32">
        <f t="shared" si="0"/>
        <v>279</v>
      </c>
      <c r="L49" s="32">
        <f t="shared" si="1"/>
        <v>558</v>
      </c>
      <c r="M49" s="32">
        <v>1</v>
      </c>
      <c r="N49" s="32">
        <v>2</v>
      </c>
      <c r="O49" s="32">
        <f t="shared" si="2"/>
        <v>3</v>
      </c>
      <c r="P49" s="33">
        <f t="shared" si="11"/>
        <v>2</v>
      </c>
      <c r="Q49" s="34">
        <f t="shared" si="4"/>
        <v>6510</v>
      </c>
      <c r="R49" s="33">
        <f t="shared" si="5"/>
        <v>2100</v>
      </c>
      <c r="S49" s="33">
        <f t="shared" si="6"/>
        <v>3000</v>
      </c>
      <c r="T49" s="35">
        <f t="shared" si="7"/>
        <v>2400</v>
      </c>
      <c r="U49" s="36">
        <f t="shared" si="8"/>
        <v>14010</v>
      </c>
    </row>
    <row r="50" spans="1:21" ht="21.75" customHeight="1" x14ac:dyDescent="0.25">
      <c r="A50" s="27">
        <v>11</v>
      </c>
      <c r="B50" s="28">
        <v>1</v>
      </c>
      <c r="C50" s="62"/>
      <c r="D50" s="29" t="s">
        <v>113</v>
      </c>
      <c r="E50" s="27">
        <v>2021</v>
      </c>
      <c r="F50" s="28" t="s">
        <v>2</v>
      </c>
      <c r="G50" s="30" t="s">
        <v>114</v>
      </c>
      <c r="H50" s="31">
        <v>170</v>
      </c>
      <c r="I50" s="32">
        <v>30</v>
      </c>
      <c r="J50" s="32">
        <v>10</v>
      </c>
      <c r="K50" s="32">
        <f t="shared" si="0"/>
        <v>210</v>
      </c>
      <c r="L50" s="32">
        <f t="shared" si="1"/>
        <v>420</v>
      </c>
      <c r="M50" s="32">
        <v>2</v>
      </c>
      <c r="N50" s="32">
        <v>2</v>
      </c>
      <c r="O50" s="32">
        <f t="shared" si="2"/>
        <v>4</v>
      </c>
      <c r="P50" s="33">
        <f t="shared" si="11"/>
        <v>3</v>
      </c>
      <c r="Q50" s="34">
        <f t="shared" si="4"/>
        <v>4900</v>
      </c>
      <c r="R50" s="33">
        <f t="shared" si="5"/>
        <v>2800</v>
      </c>
      <c r="S50" s="33">
        <f t="shared" si="6"/>
        <v>4500</v>
      </c>
      <c r="T50" s="35">
        <f t="shared" si="7"/>
        <v>3200</v>
      </c>
      <c r="U50" s="36">
        <f t="shared" si="8"/>
        <v>15400</v>
      </c>
    </row>
    <row r="51" spans="1:21" ht="21.75" customHeight="1" x14ac:dyDescent="0.25">
      <c r="A51" s="27">
        <v>11</v>
      </c>
      <c r="B51" s="28">
        <v>2</v>
      </c>
      <c r="C51" s="62"/>
      <c r="D51" s="27" t="s">
        <v>113</v>
      </c>
      <c r="E51" s="27">
        <v>2021</v>
      </c>
      <c r="F51" s="28" t="s">
        <v>3</v>
      </c>
      <c r="G51" s="30" t="s">
        <v>115</v>
      </c>
      <c r="H51" s="31">
        <v>5</v>
      </c>
      <c r="I51" s="32">
        <v>50</v>
      </c>
      <c r="J51" s="32">
        <v>10</v>
      </c>
      <c r="K51" s="32">
        <f t="shared" si="0"/>
        <v>65</v>
      </c>
      <c r="L51" s="32">
        <f t="shared" si="1"/>
        <v>130</v>
      </c>
      <c r="M51" s="32">
        <v>1</v>
      </c>
      <c r="N51" s="32">
        <v>2</v>
      </c>
      <c r="O51" s="32">
        <f t="shared" si="2"/>
        <v>3</v>
      </c>
      <c r="P51" s="33">
        <f t="shared" si="11"/>
        <v>2</v>
      </c>
      <c r="Q51" s="34">
        <f t="shared" si="4"/>
        <v>1516.6666666666667</v>
      </c>
      <c r="R51" s="33">
        <f t="shared" si="5"/>
        <v>2100</v>
      </c>
      <c r="S51" s="33">
        <f t="shared" si="6"/>
        <v>3000</v>
      </c>
      <c r="T51" s="35">
        <f t="shared" si="7"/>
        <v>2400</v>
      </c>
      <c r="U51" s="36">
        <f t="shared" si="8"/>
        <v>9016.6666666666679</v>
      </c>
    </row>
    <row r="52" spans="1:21" ht="21.75" customHeight="1" x14ac:dyDescent="0.25">
      <c r="A52" s="27">
        <v>11</v>
      </c>
      <c r="B52" s="28">
        <v>3</v>
      </c>
      <c r="C52" s="62"/>
      <c r="D52" s="27" t="s">
        <v>113</v>
      </c>
      <c r="E52" s="27">
        <v>2021</v>
      </c>
      <c r="F52" s="28" t="s">
        <v>5</v>
      </c>
      <c r="G52" s="30" t="s">
        <v>109</v>
      </c>
      <c r="H52" s="31">
        <v>78</v>
      </c>
      <c r="I52" s="32">
        <v>50</v>
      </c>
      <c r="J52" s="32">
        <v>10</v>
      </c>
      <c r="K52" s="32">
        <f t="shared" si="0"/>
        <v>138</v>
      </c>
      <c r="L52" s="32">
        <f t="shared" si="1"/>
        <v>276</v>
      </c>
      <c r="M52" s="32">
        <v>1</v>
      </c>
      <c r="N52" s="32">
        <v>2</v>
      </c>
      <c r="O52" s="32">
        <f t="shared" si="2"/>
        <v>3</v>
      </c>
      <c r="P52" s="33">
        <f t="shared" si="11"/>
        <v>2</v>
      </c>
      <c r="Q52" s="34">
        <f t="shared" si="4"/>
        <v>3220</v>
      </c>
      <c r="R52" s="33">
        <f t="shared" si="5"/>
        <v>2100</v>
      </c>
      <c r="S52" s="33">
        <f t="shared" si="6"/>
        <v>3000</v>
      </c>
      <c r="T52" s="35">
        <f t="shared" si="7"/>
        <v>2400</v>
      </c>
      <c r="U52" s="36">
        <f t="shared" si="8"/>
        <v>10720</v>
      </c>
    </row>
    <row r="53" spans="1:21" ht="21.75" customHeight="1" x14ac:dyDescent="0.25">
      <c r="A53" s="27">
        <v>11</v>
      </c>
      <c r="B53" s="28">
        <v>4</v>
      </c>
      <c r="C53" s="62"/>
      <c r="D53" s="27" t="s">
        <v>113</v>
      </c>
      <c r="E53" s="27">
        <v>2021</v>
      </c>
      <c r="F53" s="28" t="s">
        <v>6</v>
      </c>
      <c r="G53" s="30" t="s">
        <v>116</v>
      </c>
      <c r="H53" s="31">
        <v>149</v>
      </c>
      <c r="I53" s="32">
        <v>40</v>
      </c>
      <c r="J53" s="32">
        <v>10</v>
      </c>
      <c r="K53" s="32">
        <f t="shared" si="0"/>
        <v>199</v>
      </c>
      <c r="L53" s="32">
        <f t="shared" si="1"/>
        <v>398</v>
      </c>
      <c r="M53" s="32">
        <v>2</v>
      </c>
      <c r="N53" s="32">
        <v>2</v>
      </c>
      <c r="O53" s="32">
        <f t="shared" si="2"/>
        <v>4</v>
      </c>
      <c r="P53" s="33">
        <f t="shared" si="11"/>
        <v>3</v>
      </c>
      <c r="Q53" s="34">
        <f t="shared" si="4"/>
        <v>4643.333333333333</v>
      </c>
      <c r="R53" s="33">
        <f t="shared" si="5"/>
        <v>2800</v>
      </c>
      <c r="S53" s="33">
        <f t="shared" si="6"/>
        <v>4500</v>
      </c>
      <c r="T53" s="35">
        <f t="shared" si="7"/>
        <v>3200</v>
      </c>
      <c r="U53" s="36">
        <f t="shared" si="8"/>
        <v>15143.333333333332</v>
      </c>
    </row>
    <row r="54" spans="1:21" ht="21.75" customHeight="1" x14ac:dyDescent="0.25">
      <c r="A54" s="27">
        <v>12</v>
      </c>
      <c r="B54" s="28">
        <v>1</v>
      </c>
      <c r="C54" s="62"/>
      <c r="D54" s="27" t="s">
        <v>117</v>
      </c>
      <c r="E54" s="27">
        <v>2021</v>
      </c>
      <c r="F54" s="28" t="s">
        <v>7</v>
      </c>
      <c r="G54" s="30" t="s">
        <v>118</v>
      </c>
      <c r="H54" s="31">
        <v>108</v>
      </c>
      <c r="I54" s="32">
        <v>50</v>
      </c>
      <c r="J54" s="32">
        <v>10</v>
      </c>
      <c r="K54" s="32">
        <f t="shared" si="0"/>
        <v>168</v>
      </c>
      <c r="L54" s="32">
        <f t="shared" si="1"/>
        <v>336</v>
      </c>
      <c r="M54" s="32">
        <v>1</v>
      </c>
      <c r="N54" s="32">
        <v>2</v>
      </c>
      <c r="O54" s="32">
        <f t="shared" si="2"/>
        <v>3</v>
      </c>
      <c r="P54" s="33">
        <f t="shared" si="11"/>
        <v>2</v>
      </c>
      <c r="Q54" s="34">
        <f t="shared" si="4"/>
        <v>3920</v>
      </c>
      <c r="R54" s="33">
        <f t="shared" si="5"/>
        <v>2100</v>
      </c>
      <c r="S54" s="33">
        <f t="shared" si="6"/>
        <v>3000</v>
      </c>
      <c r="T54" s="35">
        <f t="shared" si="7"/>
        <v>2400</v>
      </c>
      <c r="U54" s="36">
        <f t="shared" si="8"/>
        <v>11420</v>
      </c>
    </row>
    <row r="55" spans="1:21" ht="21.75" customHeight="1" x14ac:dyDescent="0.25">
      <c r="A55" s="27">
        <v>12</v>
      </c>
      <c r="B55" s="28">
        <v>2</v>
      </c>
      <c r="C55" s="62"/>
      <c r="D55" s="27" t="s">
        <v>117</v>
      </c>
      <c r="E55" s="27">
        <v>2021</v>
      </c>
      <c r="F55" s="28" t="s">
        <v>8</v>
      </c>
      <c r="G55" s="30" t="s">
        <v>119</v>
      </c>
      <c r="H55" s="31">
        <v>212</v>
      </c>
      <c r="I55" s="32">
        <v>30</v>
      </c>
      <c r="J55" s="32">
        <v>10</v>
      </c>
      <c r="K55" s="32">
        <f t="shared" si="0"/>
        <v>252</v>
      </c>
      <c r="L55" s="32">
        <f t="shared" si="1"/>
        <v>504</v>
      </c>
      <c r="M55" s="32">
        <v>3</v>
      </c>
      <c r="N55" s="32">
        <v>2</v>
      </c>
      <c r="O55" s="32">
        <f t="shared" si="2"/>
        <v>5</v>
      </c>
      <c r="P55" s="33">
        <f t="shared" si="11"/>
        <v>4</v>
      </c>
      <c r="Q55" s="34">
        <f t="shared" si="4"/>
        <v>5880</v>
      </c>
      <c r="R55" s="33">
        <f t="shared" si="5"/>
        <v>3500</v>
      </c>
      <c r="S55" s="33">
        <f t="shared" si="6"/>
        <v>6000</v>
      </c>
      <c r="T55" s="35">
        <f t="shared" si="7"/>
        <v>4000</v>
      </c>
      <c r="U55" s="36">
        <f t="shared" si="8"/>
        <v>19380</v>
      </c>
    </row>
    <row r="56" spans="1:21" ht="21.75" customHeight="1" x14ac:dyDescent="0.25">
      <c r="A56" s="27">
        <v>12</v>
      </c>
      <c r="B56" s="28">
        <v>3</v>
      </c>
      <c r="C56" s="62"/>
      <c r="D56" s="27" t="s">
        <v>117</v>
      </c>
      <c r="E56" s="27">
        <v>2021</v>
      </c>
      <c r="F56" s="28" t="s">
        <v>54</v>
      </c>
      <c r="G56" s="30" t="s">
        <v>120</v>
      </c>
      <c r="H56" s="31">
        <v>187</v>
      </c>
      <c r="I56" s="32">
        <v>50</v>
      </c>
      <c r="J56" s="32">
        <v>10</v>
      </c>
      <c r="K56" s="32">
        <f t="shared" si="0"/>
        <v>247</v>
      </c>
      <c r="L56" s="32">
        <f t="shared" si="1"/>
        <v>494</v>
      </c>
      <c r="M56" s="32">
        <v>1</v>
      </c>
      <c r="N56" s="32">
        <v>2</v>
      </c>
      <c r="O56" s="32">
        <f t="shared" si="2"/>
        <v>3</v>
      </c>
      <c r="P56" s="33">
        <f t="shared" si="11"/>
        <v>2</v>
      </c>
      <c r="Q56" s="34">
        <f t="shared" si="4"/>
        <v>5763.333333333333</v>
      </c>
      <c r="R56" s="33">
        <f t="shared" si="5"/>
        <v>2100</v>
      </c>
      <c r="S56" s="33">
        <f t="shared" si="6"/>
        <v>3000</v>
      </c>
      <c r="T56" s="35">
        <f t="shared" si="7"/>
        <v>2400</v>
      </c>
      <c r="U56" s="36">
        <f t="shared" si="8"/>
        <v>13263.333333333332</v>
      </c>
    </row>
    <row r="57" spans="1:21" ht="21.75" customHeight="1" x14ac:dyDescent="0.25">
      <c r="A57" s="27">
        <v>12</v>
      </c>
      <c r="B57" s="28">
        <v>1</v>
      </c>
      <c r="C57" s="62"/>
      <c r="D57" s="27" t="s">
        <v>117</v>
      </c>
      <c r="E57" s="27">
        <v>2021</v>
      </c>
      <c r="F57" s="28" t="s">
        <v>2</v>
      </c>
      <c r="G57" s="30" t="s">
        <v>121</v>
      </c>
      <c r="H57" s="31">
        <v>45</v>
      </c>
      <c r="I57" s="32">
        <v>30</v>
      </c>
      <c r="J57" s="32">
        <v>10</v>
      </c>
      <c r="K57" s="32">
        <f t="shared" si="0"/>
        <v>85</v>
      </c>
      <c r="L57" s="32">
        <f t="shared" si="1"/>
        <v>170</v>
      </c>
      <c r="M57" s="32">
        <v>1</v>
      </c>
      <c r="N57" s="32">
        <v>0</v>
      </c>
      <c r="O57" s="32">
        <f t="shared" si="2"/>
        <v>1</v>
      </c>
      <c r="P57" s="33">
        <v>0</v>
      </c>
      <c r="Q57" s="34">
        <f t="shared" si="4"/>
        <v>1983.3333333333333</v>
      </c>
      <c r="R57" s="33">
        <f t="shared" si="5"/>
        <v>700</v>
      </c>
      <c r="S57" s="33">
        <f t="shared" si="6"/>
        <v>0</v>
      </c>
      <c r="T57" s="35">
        <f t="shared" si="7"/>
        <v>800</v>
      </c>
      <c r="U57" s="36">
        <f t="shared" si="8"/>
        <v>3483.333333333333</v>
      </c>
    </row>
    <row r="58" spans="1:21" ht="18" customHeight="1" x14ac:dyDescent="0.25">
      <c r="G58"/>
      <c r="H58"/>
      <c r="I58"/>
      <c r="J58"/>
      <c r="K58"/>
      <c r="L58"/>
      <c r="U58" s="36">
        <f>SUM(U46:U57)</f>
        <v>146856.66666666669</v>
      </c>
    </row>
    <row r="59" spans="1:21" ht="18" customHeight="1" x14ac:dyDescent="0.25">
      <c r="G59"/>
      <c r="H59"/>
      <c r="I59"/>
      <c r="J59"/>
      <c r="K59"/>
      <c r="L59"/>
    </row>
    <row r="60" spans="1:21" ht="18" customHeight="1" x14ac:dyDescent="0.25">
      <c r="G60"/>
      <c r="H60"/>
      <c r="I60"/>
      <c r="J60"/>
      <c r="K60"/>
      <c r="L60"/>
    </row>
    <row r="63" spans="1:21" ht="18.75" x14ac:dyDescent="0.3">
      <c r="G63" s="59" t="s">
        <v>122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1:21" x14ac:dyDescent="0.25">
      <c r="G64"/>
      <c r="H64"/>
      <c r="I64"/>
      <c r="J64"/>
      <c r="K64"/>
      <c r="L64"/>
    </row>
    <row r="65" spans="1:21" ht="21.75" customHeight="1" x14ac:dyDescent="0.25">
      <c r="A65" s="27">
        <v>1</v>
      </c>
      <c r="B65" s="28">
        <v>1</v>
      </c>
      <c r="C65" s="62"/>
      <c r="D65" s="27" t="s">
        <v>123</v>
      </c>
      <c r="E65" s="27">
        <v>2022</v>
      </c>
      <c r="F65" s="28" t="s">
        <v>3</v>
      </c>
      <c r="G65" s="30" t="s">
        <v>124</v>
      </c>
      <c r="H65" s="31">
        <v>31</v>
      </c>
      <c r="I65" s="32">
        <v>30</v>
      </c>
      <c r="J65" s="32">
        <v>10</v>
      </c>
      <c r="K65" s="32">
        <f t="shared" si="0"/>
        <v>71</v>
      </c>
      <c r="L65" s="32">
        <f t="shared" si="1"/>
        <v>142</v>
      </c>
      <c r="M65" s="32">
        <v>2</v>
      </c>
      <c r="N65" s="32">
        <v>0</v>
      </c>
      <c r="O65" s="32">
        <f t="shared" si="2"/>
        <v>2</v>
      </c>
      <c r="P65" s="33">
        <v>0</v>
      </c>
      <c r="Q65" s="34">
        <f t="shared" si="4"/>
        <v>1656.6666666666667</v>
      </c>
      <c r="R65" s="33">
        <f t="shared" si="5"/>
        <v>1400</v>
      </c>
      <c r="S65" s="33">
        <f t="shared" si="6"/>
        <v>0</v>
      </c>
      <c r="T65" s="35">
        <f t="shared" si="7"/>
        <v>1600</v>
      </c>
      <c r="U65" s="36">
        <f t="shared" si="8"/>
        <v>4656.666666666667</v>
      </c>
    </row>
    <row r="66" spans="1:21" ht="21.75" customHeight="1" x14ac:dyDescent="0.25">
      <c r="A66" s="27">
        <v>1</v>
      </c>
      <c r="B66" s="28">
        <v>2</v>
      </c>
      <c r="C66" s="62"/>
      <c r="D66" s="27" t="s">
        <v>123</v>
      </c>
      <c r="E66" s="27">
        <v>2022</v>
      </c>
      <c r="F66" s="28" t="s">
        <v>5</v>
      </c>
      <c r="G66" s="30" t="s">
        <v>125</v>
      </c>
      <c r="H66" s="31">
        <v>78</v>
      </c>
      <c r="I66" s="32">
        <v>30</v>
      </c>
      <c r="J66" s="32">
        <v>10</v>
      </c>
      <c r="K66" s="32">
        <f t="shared" si="0"/>
        <v>118</v>
      </c>
      <c r="L66" s="32">
        <f t="shared" si="1"/>
        <v>236</v>
      </c>
      <c r="M66" s="32">
        <v>1</v>
      </c>
      <c r="N66" s="32">
        <v>2</v>
      </c>
      <c r="O66" s="32">
        <f t="shared" si="2"/>
        <v>3</v>
      </c>
      <c r="P66" s="33">
        <f t="shared" ref="P66:P76" si="12">O66-1</f>
        <v>2</v>
      </c>
      <c r="Q66" s="34">
        <f t="shared" si="4"/>
        <v>2753.3333333333335</v>
      </c>
      <c r="R66" s="33">
        <f t="shared" si="5"/>
        <v>2100</v>
      </c>
      <c r="S66" s="33">
        <f t="shared" si="6"/>
        <v>3000</v>
      </c>
      <c r="T66" s="35">
        <f t="shared" si="7"/>
        <v>2400</v>
      </c>
      <c r="U66" s="36">
        <f t="shared" si="8"/>
        <v>10253.333333333334</v>
      </c>
    </row>
    <row r="67" spans="1:21" ht="21.75" customHeight="1" x14ac:dyDescent="0.25">
      <c r="A67" s="27">
        <v>1</v>
      </c>
      <c r="B67" s="28">
        <v>3</v>
      </c>
      <c r="C67" s="62"/>
      <c r="D67" s="27" t="s">
        <v>123</v>
      </c>
      <c r="E67" s="27">
        <v>2022</v>
      </c>
      <c r="F67" s="28" t="s">
        <v>6</v>
      </c>
      <c r="G67" s="30" t="s">
        <v>126</v>
      </c>
      <c r="H67" s="31">
        <v>95</v>
      </c>
      <c r="I67" s="32">
        <v>30</v>
      </c>
      <c r="J67" s="32">
        <v>10</v>
      </c>
      <c r="K67" s="32">
        <f t="shared" si="0"/>
        <v>135</v>
      </c>
      <c r="L67" s="32">
        <f t="shared" si="1"/>
        <v>270</v>
      </c>
      <c r="M67" s="32">
        <v>2</v>
      </c>
      <c r="N67" s="32">
        <v>2</v>
      </c>
      <c r="O67" s="32">
        <f t="shared" si="2"/>
        <v>4</v>
      </c>
      <c r="P67" s="33">
        <f t="shared" si="12"/>
        <v>3</v>
      </c>
      <c r="Q67" s="34">
        <f t="shared" si="4"/>
        <v>3150</v>
      </c>
      <c r="R67" s="33">
        <f t="shared" si="5"/>
        <v>2800</v>
      </c>
      <c r="S67" s="33">
        <f t="shared" si="6"/>
        <v>4500</v>
      </c>
      <c r="T67" s="35">
        <f t="shared" si="7"/>
        <v>3200</v>
      </c>
      <c r="U67" s="36">
        <f t="shared" si="8"/>
        <v>13650</v>
      </c>
    </row>
    <row r="68" spans="1:21" ht="21.75" customHeight="1" x14ac:dyDescent="0.25">
      <c r="A68" s="27">
        <v>1</v>
      </c>
      <c r="B68" s="28">
        <v>4</v>
      </c>
      <c r="C68" s="62"/>
      <c r="D68" s="27" t="s">
        <v>123</v>
      </c>
      <c r="E68" s="27">
        <v>2022</v>
      </c>
      <c r="F68" s="28" t="s">
        <v>7</v>
      </c>
      <c r="G68" s="30" t="s">
        <v>127</v>
      </c>
      <c r="H68" s="31">
        <v>214</v>
      </c>
      <c r="I68" s="32">
        <v>50</v>
      </c>
      <c r="J68" s="32">
        <v>10</v>
      </c>
      <c r="K68" s="32">
        <f t="shared" si="0"/>
        <v>274</v>
      </c>
      <c r="L68" s="32">
        <f t="shared" si="1"/>
        <v>548</v>
      </c>
      <c r="M68" s="32">
        <v>3</v>
      </c>
      <c r="N68" s="32">
        <v>2</v>
      </c>
      <c r="O68" s="32">
        <f t="shared" si="2"/>
        <v>5</v>
      </c>
      <c r="P68" s="33">
        <f t="shared" si="12"/>
        <v>4</v>
      </c>
      <c r="Q68" s="34">
        <f t="shared" si="4"/>
        <v>6393.333333333333</v>
      </c>
      <c r="R68" s="33">
        <f t="shared" si="5"/>
        <v>3500</v>
      </c>
      <c r="S68" s="33">
        <f t="shared" si="6"/>
        <v>6000</v>
      </c>
      <c r="T68" s="35">
        <f t="shared" si="7"/>
        <v>4000</v>
      </c>
      <c r="U68" s="36">
        <f t="shared" si="8"/>
        <v>19893.333333333332</v>
      </c>
    </row>
    <row r="69" spans="1:21" ht="21.75" customHeight="1" x14ac:dyDescent="0.25">
      <c r="A69" s="27">
        <v>2</v>
      </c>
      <c r="B69" s="28">
        <v>1</v>
      </c>
      <c r="C69" s="62"/>
      <c r="D69" s="27" t="s">
        <v>128</v>
      </c>
      <c r="E69" s="27">
        <v>2022</v>
      </c>
      <c r="F69" s="28" t="s">
        <v>8</v>
      </c>
      <c r="G69" s="30" t="s">
        <v>129</v>
      </c>
      <c r="H69" s="31">
        <v>250</v>
      </c>
      <c r="I69" s="32">
        <v>100</v>
      </c>
      <c r="J69" s="32">
        <v>10</v>
      </c>
      <c r="K69" s="32">
        <f t="shared" si="0"/>
        <v>360</v>
      </c>
      <c r="L69" s="32">
        <f t="shared" si="1"/>
        <v>720</v>
      </c>
      <c r="M69" s="32">
        <v>3</v>
      </c>
      <c r="N69" s="32">
        <v>2</v>
      </c>
      <c r="O69" s="32">
        <f t="shared" si="2"/>
        <v>5</v>
      </c>
      <c r="P69" s="33">
        <f t="shared" si="12"/>
        <v>4</v>
      </c>
      <c r="Q69" s="34">
        <f t="shared" si="4"/>
        <v>8400</v>
      </c>
      <c r="R69" s="33">
        <f t="shared" si="5"/>
        <v>3500</v>
      </c>
      <c r="S69" s="33">
        <f t="shared" si="6"/>
        <v>6000</v>
      </c>
      <c r="T69" s="35">
        <f t="shared" si="7"/>
        <v>4000</v>
      </c>
      <c r="U69" s="36">
        <f t="shared" si="8"/>
        <v>21900</v>
      </c>
    </row>
    <row r="70" spans="1:21" ht="21.75" customHeight="1" x14ac:dyDescent="0.25">
      <c r="A70" s="27">
        <v>2</v>
      </c>
      <c r="B70" s="28">
        <v>2</v>
      </c>
      <c r="C70" s="62"/>
      <c r="D70" s="29" t="s">
        <v>128</v>
      </c>
      <c r="E70" s="27">
        <v>2022</v>
      </c>
      <c r="F70" s="28" t="s">
        <v>54</v>
      </c>
      <c r="G70" s="30" t="s">
        <v>130</v>
      </c>
      <c r="H70" s="31">
        <v>239</v>
      </c>
      <c r="I70" s="32">
        <v>20</v>
      </c>
      <c r="J70" s="32">
        <v>10</v>
      </c>
      <c r="K70" s="32">
        <f t="shared" si="0"/>
        <v>269</v>
      </c>
      <c r="L70" s="32">
        <f t="shared" si="1"/>
        <v>538</v>
      </c>
      <c r="M70" s="32">
        <v>3</v>
      </c>
      <c r="N70" s="32">
        <v>2</v>
      </c>
      <c r="O70" s="32">
        <f t="shared" si="2"/>
        <v>5</v>
      </c>
      <c r="P70" s="33">
        <f t="shared" si="12"/>
        <v>4</v>
      </c>
      <c r="Q70" s="34">
        <f t="shared" si="4"/>
        <v>6276.666666666667</v>
      </c>
      <c r="R70" s="33">
        <f t="shared" si="5"/>
        <v>3500</v>
      </c>
      <c r="S70" s="33">
        <f t="shared" si="6"/>
        <v>6000</v>
      </c>
      <c r="T70" s="35">
        <f t="shared" si="7"/>
        <v>4000</v>
      </c>
      <c r="U70" s="36">
        <f t="shared" si="8"/>
        <v>19776.666666666668</v>
      </c>
    </row>
    <row r="71" spans="1:21" ht="21.75" customHeight="1" x14ac:dyDescent="0.25">
      <c r="A71" s="27">
        <v>2</v>
      </c>
      <c r="B71" s="28">
        <v>3</v>
      </c>
      <c r="C71" s="62"/>
      <c r="D71" s="27" t="s">
        <v>128</v>
      </c>
      <c r="E71" s="27">
        <v>2022</v>
      </c>
      <c r="F71" s="28" t="s">
        <v>55</v>
      </c>
      <c r="G71" s="30" t="s">
        <v>131</v>
      </c>
      <c r="H71" s="31">
        <v>314</v>
      </c>
      <c r="I71" s="32">
        <v>150</v>
      </c>
      <c r="J71" s="32">
        <v>10</v>
      </c>
      <c r="K71" s="32">
        <f t="shared" si="0"/>
        <v>474</v>
      </c>
      <c r="L71" s="32">
        <f t="shared" si="1"/>
        <v>948</v>
      </c>
      <c r="M71" s="32">
        <v>2</v>
      </c>
      <c r="N71" s="32">
        <v>4</v>
      </c>
      <c r="O71" s="32">
        <f t="shared" si="2"/>
        <v>6</v>
      </c>
      <c r="P71" s="33">
        <f t="shared" si="12"/>
        <v>5</v>
      </c>
      <c r="Q71" s="34">
        <f t="shared" si="4"/>
        <v>11060</v>
      </c>
      <c r="R71" s="33">
        <f t="shared" si="5"/>
        <v>4200</v>
      </c>
      <c r="S71" s="33">
        <f t="shared" si="6"/>
        <v>7500</v>
      </c>
      <c r="T71" s="35">
        <f t="shared" si="7"/>
        <v>4800</v>
      </c>
      <c r="U71" s="36">
        <f t="shared" si="8"/>
        <v>27560</v>
      </c>
    </row>
    <row r="72" spans="1:21" ht="21.75" customHeight="1" x14ac:dyDescent="0.25">
      <c r="A72" s="27">
        <v>2</v>
      </c>
      <c r="B72" s="28">
        <v>4</v>
      </c>
      <c r="C72" s="62"/>
      <c r="D72" s="27" t="s">
        <v>128</v>
      </c>
      <c r="E72" s="27">
        <v>2022</v>
      </c>
      <c r="F72" s="28" t="s">
        <v>56</v>
      </c>
      <c r="G72" s="30" t="s">
        <v>132</v>
      </c>
      <c r="H72" s="31">
        <v>324</v>
      </c>
      <c r="I72" s="32">
        <v>100</v>
      </c>
      <c r="J72" s="32">
        <v>10</v>
      </c>
      <c r="K72" s="32">
        <f t="shared" si="0"/>
        <v>434</v>
      </c>
      <c r="L72" s="32">
        <f t="shared" si="1"/>
        <v>868</v>
      </c>
      <c r="M72" s="32">
        <v>2</v>
      </c>
      <c r="N72" s="32">
        <v>2</v>
      </c>
      <c r="O72" s="32">
        <f t="shared" si="2"/>
        <v>4</v>
      </c>
      <c r="P72" s="33">
        <f t="shared" si="12"/>
        <v>3</v>
      </c>
      <c r="Q72" s="34">
        <f t="shared" si="4"/>
        <v>10126.666666666666</v>
      </c>
      <c r="R72" s="33">
        <f t="shared" si="5"/>
        <v>2800</v>
      </c>
      <c r="S72" s="33">
        <f t="shared" si="6"/>
        <v>4500</v>
      </c>
      <c r="T72" s="35">
        <f t="shared" si="7"/>
        <v>3200</v>
      </c>
      <c r="U72" s="36">
        <f t="shared" si="8"/>
        <v>20626.666666666664</v>
      </c>
    </row>
    <row r="73" spans="1:21" ht="21.75" customHeight="1" x14ac:dyDescent="0.25">
      <c r="A73" s="27">
        <v>3</v>
      </c>
      <c r="B73" s="28">
        <v>1</v>
      </c>
      <c r="C73" s="62"/>
      <c r="D73" s="27" t="s">
        <v>133</v>
      </c>
      <c r="E73" s="27">
        <v>2022</v>
      </c>
      <c r="F73" s="28" t="s">
        <v>7</v>
      </c>
      <c r="G73" s="30" t="s">
        <v>134</v>
      </c>
      <c r="H73" s="31">
        <v>173</v>
      </c>
      <c r="I73" s="32">
        <v>50</v>
      </c>
      <c r="J73" s="32">
        <v>10</v>
      </c>
      <c r="K73" s="32">
        <f t="shared" ref="K73:K76" si="13">H73+I73+J73</f>
        <v>233</v>
      </c>
      <c r="L73" s="32">
        <f t="shared" ref="L73:L76" si="14">K73*2</f>
        <v>466</v>
      </c>
      <c r="M73" s="32">
        <v>1</v>
      </c>
      <c r="N73" s="32">
        <v>2</v>
      </c>
      <c r="O73" s="32">
        <f t="shared" ref="O73:O76" si="15">M73+N73</f>
        <v>3</v>
      </c>
      <c r="P73" s="33">
        <f t="shared" si="12"/>
        <v>2</v>
      </c>
      <c r="Q73" s="34">
        <f t="shared" si="4"/>
        <v>5436.666666666667</v>
      </c>
      <c r="R73" s="33">
        <f t="shared" si="5"/>
        <v>2100</v>
      </c>
      <c r="S73" s="33">
        <f t="shared" si="6"/>
        <v>3000</v>
      </c>
      <c r="T73" s="35">
        <f t="shared" si="7"/>
        <v>2400</v>
      </c>
      <c r="U73" s="36">
        <f t="shared" ref="U73:U76" si="16">SUM(Q73:T73)</f>
        <v>12936.666666666668</v>
      </c>
    </row>
    <row r="74" spans="1:21" ht="21.75" customHeight="1" x14ac:dyDescent="0.25">
      <c r="A74" s="27">
        <v>3</v>
      </c>
      <c r="B74" s="28">
        <v>2</v>
      </c>
      <c r="C74" s="62"/>
      <c r="D74" s="27" t="s">
        <v>133</v>
      </c>
      <c r="E74" s="27">
        <v>2022</v>
      </c>
      <c r="F74" s="28" t="s">
        <v>8</v>
      </c>
      <c r="G74" s="30" t="s">
        <v>135</v>
      </c>
      <c r="H74" s="31">
        <v>189</v>
      </c>
      <c r="I74" s="32">
        <v>50</v>
      </c>
      <c r="J74" s="32">
        <v>10</v>
      </c>
      <c r="K74" s="32">
        <f t="shared" si="13"/>
        <v>249</v>
      </c>
      <c r="L74" s="32">
        <f t="shared" si="14"/>
        <v>498</v>
      </c>
      <c r="M74" s="32">
        <v>2</v>
      </c>
      <c r="N74" s="32">
        <v>2</v>
      </c>
      <c r="O74" s="32">
        <f t="shared" si="15"/>
        <v>4</v>
      </c>
      <c r="P74" s="33">
        <f t="shared" si="12"/>
        <v>3</v>
      </c>
      <c r="Q74" s="34">
        <f t="shared" si="4"/>
        <v>5810</v>
      </c>
      <c r="R74" s="33">
        <f t="shared" si="5"/>
        <v>2800</v>
      </c>
      <c r="S74" s="33">
        <f t="shared" si="6"/>
        <v>4500</v>
      </c>
      <c r="T74" s="35">
        <f t="shared" si="7"/>
        <v>3200</v>
      </c>
      <c r="U74" s="36">
        <f t="shared" si="16"/>
        <v>16310</v>
      </c>
    </row>
    <row r="75" spans="1:21" ht="21.75" customHeight="1" x14ac:dyDescent="0.25">
      <c r="A75" s="27">
        <v>3</v>
      </c>
      <c r="B75" s="28">
        <v>3</v>
      </c>
      <c r="C75" s="62"/>
      <c r="D75" s="27" t="s">
        <v>133</v>
      </c>
      <c r="E75" s="27">
        <v>2022</v>
      </c>
      <c r="F75" s="28" t="s">
        <v>54</v>
      </c>
      <c r="G75" s="30" t="s">
        <v>136</v>
      </c>
      <c r="H75" s="31">
        <v>119</v>
      </c>
      <c r="I75" s="32">
        <v>40</v>
      </c>
      <c r="J75" s="32">
        <v>10</v>
      </c>
      <c r="K75" s="32">
        <f t="shared" si="13"/>
        <v>169</v>
      </c>
      <c r="L75" s="32">
        <f t="shared" si="14"/>
        <v>338</v>
      </c>
      <c r="M75" s="32">
        <v>2</v>
      </c>
      <c r="N75" s="32">
        <v>2</v>
      </c>
      <c r="O75" s="32">
        <f t="shared" si="15"/>
        <v>4</v>
      </c>
      <c r="P75" s="33">
        <f t="shared" si="12"/>
        <v>3</v>
      </c>
      <c r="Q75" s="34">
        <f t="shared" si="4"/>
        <v>3943.3333333333335</v>
      </c>
      <c r="R75" s="33">
        <f t="shared" si="5"/>
        <v>2800</v>
      </c>
      <c r="S75" s="33">
        <f t="shared" si="6"/>
        <v>4500</v>
      </c>
      <c r="T75" s="35">
        <f t="shared" si="7"/>
        <v>3200</v>
      </c>
      <c r="U75" s="36">
        <f t="shared" si="16"/>
        <v>14443.333333333334</v>
      </c>
    </row>
    <row r="76" spans="1:21" ht="21.75" customHeight="1" x14ac:dyDescent="0.25">
      <c r="A76" s="27">
        <v>3</v>
      </c>
      <c r="B76" s="28">
        <v>4</v>
      </c>
      <c r="C76" s="62"/>
      <c r="D76" s="27" t="s">
        <v>133</v>
      </c>
      <c r="E76" s="27">
        <v>2022</v>
      </c>
      <c r="F76" s="28" t="s">
        <v>55</v>
      </c>
      <c r="G76" s="30" t="s">
        <v>137</v>
      </c>
      <c r="H76" s="31">
        <v>287</v>
      </c>
      <c r="I76" s="32">
        <v>50</v>
      </c>
      <c r="J76" s="32">
        <v>10</v>
      </c>
      <c r="K76" s="32">
        <f t="shared" si="13"/>
        <v>347</v>
      </c>
      <c r="L76" s="32">
        <f t="shared" si="14"/>
        <v>694</v>
      </c>
      <c r="M76" s="32">
        <v>2</v>
      </c>
      <c r="N76" s="32">
        <v>2</v>
      </c>
      <c r="O76" s="32">
        <f t="shared" si="15"/>
        <v>4</v>
      </c>
      <c r="P76" s="33">
        <f t="shared" si="12"/>
        <v>3</v>
      </c>
      <c r="Q76" s="34">
        <f t="shared" si="4"/>
        <v>8096.666666666667</v>
      </c>
      <c r="R76" s="33">
        <f t="shared" si="5"/>
        <v>2800</v>
      </c>
      <c r="S76" s="33">
        <f t="shared" si="6"/>
        <v>4500</v>
      </c>
      <c r="T76" s="35">
        <f t="shared" si="7"/>
        <v>3200</v>
      </c>
      <c r="U76" s="36">
        <f t="shared" si="16"/>
        <v>18596.666666666668</v>
      </c>
    </row>
    <row r="77" spans="1:21" ht="18" customHeight="1" x14ac:dyDescent="0.25">
      <c r="G77"/>
      <c r="H77"/>
      <c r="I77"/>
      <c r="J77"/>
      <c r="K77"/>
      <c r="L77"/>
      <c r="U77" s="36">
        <f>SUM(U65:U76)</f>
        <v>200603.33333333331</v>
      </c>
    </row>
    <row r="78" spans="1:21" ht="18" customHeight="1" x14ac:dyDescent="0.25">
      <c r="G78"/>
      <c r="H78"/>
      <c r="I78"/>
      <c r="J78"/>
      <c r="K78"/>
      <c r="L78"/>
    </row>
    <row r="79" spans="1:21" x14ac:dyDescent="0.25">
      <c r="G79" s="54" t="s">
        <v>138</v>
      </c>
      <c r="H79" s="55" t="s">
        <v>139</v>
      </c>
      <c r="I79" s="50">
        <f>U20</f>
        <v>176572.33333333337</v>
      </c>
      <c r="J79" s="55"/>
      <c r="K79" s="56">
        <f>I79/100000</f>
        <v>1.7657233333333338</v>
      </c>
      <c r="L79" s="54" t="s">
        <v>140</v>
      </c>
    </row>
    <row r="80" spans="1:21" x14ac:dyDescent="0.25">
      <c r="G80" s="54" t="s">
        <v>141</v>
      </c>
      <c r="H80" s="55" t="s">
        <v>139</v>
      </c>
      <c r="I80" s="50">
        <f>U39</f>
        <v>123003.33333333334</v>
      </c>
      <c r="J80" s="55"/>
      <c r="K80" s="56">
        <f t="shared" ref="K80:K84" si="17">I80/100000</f>
        <v>1.2300333333333335</v>
      </c>
      <c r="L80" s="54" t="s">
        <v>140</v>
      </c>
    </row>
    <row r="81" spans="7:12" x14ac:dyDescent="0.25">
      <c r="G81" s="54" t="s">
        <v>142</v>
      </c>
      <c r="H81" s="55" t="s">
        <v>139</v>
      </c>
      <c r="I81" s="50">
        <f>U58</f>
        <v>146856.66666666669</v>
      </c>
      <c r="J81" s="55"/>
      <c r="K81" s="56">
        <f t="shared" si="17"/>
        <v>1.4685666666666668</v>
      </c>
      <c r="L81" s="54" t="s">
        <v>140</v>
      </c>
    </row>
    <row r="82" spans="7:12" x14ac:dyDescent="0.25">
      <c r="G82" s="54" t="s">
        <v>143</v>
      </c>
      <c r="H82" s="55" t="s">
        <v>139</v>
      </c>
      <c r="I82" s="50">
        <f>U77</f>
        <v>200603.33333333331</v>
      </c>
      <c r="J82" s="55"/>
      <c r="K82" s="56">
        <f t="shared" si="17"/>
        <v>2.0060333333333333</v>
      </c>
      <c r="L82" s="54" t="s">
        <v>140</v>
      </c>
    </row>
    <row r="83" spans="7:12" x14ac:dyDescent="0.25">
      <c r="G83" s="54"/>
      <c r="H83" s="55"/>
      <c r="I83" s="50"/>
      <c r="J83" s="55"/>
      <c r="K83" s="56"/>
      <c r="L83" s="54"/>
    </row>
    <row r="84" spans="7:12" x14ac:dyDescent="0.25">
      <c r="G84" s="54" t="s">
        <v>11</v>
      </c>
      <c r="H84" s="55" t="s">
        <v>139</v>
      </c>
      <c r="I84" s="50">
        <f>SUM(I79:I82)</f>
        <v>647035.66666666674</v>
      </c>
      <c r="J84" s="55"/>
      <c r="K84" s="56">
        <f t="shared" si="17"/>
        <v>6.4703566666666674</v>
      </c>
      <c r="L84" s="54" t="s">
        <v>140</v>
      </c>
    </row>
  </sheetData>
  <autoFilter ref="B7:V76"/>
  <mergeCells count="26">
    <mergeCell ref="G63:Q63"/>
    <mergeCell ref="C65:C68"/>
    <mergeCell ref="C69:C72"/>
    <mergeCell ref="C73:C76"/>
    <mergeCell ref="C31:C34"/>
    <mergeCell ref="C35:C38"/>
    <mergeCell ref="G44:Q44"/>
    <mergeCell ref="C46:C49"/>
    <mergeCell ref="C50:C53"/>
    <mergeCell ref="C54:C57"/>
    <mergeCell ref="C27:C30"/>
    <mergeCell ref="G3:Q3"/>
    <mergeCell ref="D5:D6"/>
    <mergeCell ref="E5:E6"/>
    <mergeCell ref="F5:F6"/>
    <mergeCell ref="G5:G6"/>
    <mergeCell ref="H5:L5"/>
    <mergeCell ref="M5:M6"/>
    <mergeCell ref="N5:N6"/>
    <mergeCell ref="O5:O6"/>
    <mergeCell ref="P5:P6"/>
    <mergeCell ref="Q5:U5"/>
    <mergeCell ref="C8:C11"/>
    <mergeCell ref="C12:C15"/>
    <mergeCell ref="C16:C19"/>
    <mergeCell ref="G25:Q25"/>
  </mergeCells>
  <pageMargins left="0.7" right="0.7" top="0.75" bottom="0.75" header="0.3" footer="0.3"/>
  <pageSetup scale="78" orientation="landscape" horizontalDpi="0" verticalDpi="0" r:id="rId1"/>
  <rowBreaks count="3" manualBreakCount="3">
    <brk id="22" min="2" max="20" man="1"/>
    <brk id="41" min="2" max="20" man="1"/>
    <brk id="60" min="2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4:V23"/>
  <sheetViews>
    <sheetView view="pageBreakPreview" zoomScale="60" workbookViewId="0">
      <selection activeCell="Y17" sqref="Y17"/>
    </sheetView>
  </sheetViews>
  <sheetFormatPr defaultRowHeight="15" x14ac:dyDescent="0.25"/>
  <cols>
    <col min="1" max="1" width="4.5703125" customWidth="1"/>
    <col min="2" max="2" width="5.28515625" customWidth="1"/>
    <col min="3" max="3" width="16.28515625" customWidth="1"/>
    <col min="4" max="4" width="19.28515625" customWidth="1"/>
    <col min="5" max="5" width="13" customWidth="1"/>
    <col min="6" max="6" width="11.28515625" customWidth="1"/>
    <col min="7" max="7" width="14.140625" customWidth="1"/>
    <col min="8" max="10" width="9.7109375" customWidth="1"/>
    <col min="11" max="11" width="11.28515625" customWidth="1"/>
    <col min="12" max="15" width="10.28515625" customWidth="1"/>
    <col min="16" max="16" width="12.7109375" customWidth="1"/>
    <col min="17" max="17" width="10.28515625" customWidth="1"/>
    <col min="18" max="19" width="12.28515625" customWidth="1"/>
    <col min="20" max="20" width="13" customWidth="1"/>
    <col min="21" max="21" width="13.42578125" customWidth="1"/>
  </cols>
  <sheetData>
    <row r="4" spans="2:22" ht="47.25" customHeight="1" x14ac:dyDescent="0.25">
      <c r="D4" s="67" t="s">
        <v>28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7" spans="2:22" s="10" customFormat="1" ht="76.5" customHeight="1" x14ac:dyDescent="0.25">
      <c r="C7" s="66" t="s">
        <v>1</v>
      </c>
      <c r="D7" s="66" t="s">
        <v>37</v>
      </c>
      <c r="E7" s="66" t="s">
        <v>0</v>
      </c>
      <c r="F7" s="66" t="s">
        <v>15</v>
      </c>
      <c r="G7" s="66" t="s">
        <v>23</v>
      </c>
      <c r="H7" s="66" t="s">
        <v>12</v>
      </c>
      <c r="I7" s="66"/>
      <c r="J7" s="66"/>
      <c r="K7" s="65" t="s">
        <v>194</v>
      </c>
      <c r="L7" s="65" t="s">
        <v>16</v>
      </c>
      <c r="M7" s="65"/>
      <c r="N7" s="65"/>
      <c r="O7" s="65"/>
      <c r="P7" s="65"/>
      <c r="Q7" s="65" t="s">
        <v>21</v>
      </c>
      <c r="R7" s="51" t="s">
        <v>22</v>
      </c>
      <c r="S7" s="65" t="s">
        <v>193</v>
      </c>
      <c r="T7" s="65" t="s">
        <v>25</v>
      </c>
      <c r="U7" s="65" t="s">
        <v>27</v>
      </c>
    </row>
    <row r="8" spans="2:22" s="10" customFormat="1" ht="112.5" customHeight="1" x14ac:dyDescent="0.25">
      <c r="C8" s="66"/>
      <c r="D8" s="66"/>
      <c r="E8" s="66"/>
      <c r="F8" s="66"/>
      <c r="G8" s="66"/>
      <c r="H8" s="1" t="s">
        <v>13</v>
      </c>
      <c r="I8" s="1" t="s">
        <v>14</v>
      </c>
      <c r="J8" s="1" t="s">
        <v>11</v>
      </c>
      <c r="K8" s="65"/>
      <c r="L8" s="7" t="s">
        <v>17</v>
      </c>
      <c r="M8" s="7" t="s">
        <v>19</v>
      </c>
      <c r="N8" s="7" t="s">
        <v>18</v>
      </c>
      <c r="O8" s="7" t="s">
        <v>20</v>
      </c>
      <c r="P8" s="7" t="s">
        <v>11</v>
      </c>
      <c r="Q8" s="65"/>
      <c r="R8" s="18" t="s">
        <v>196</v>
      </c>
      <c r="S8" s="65"/>
      <c r="T8" s="65"/>
      <c r="U8" s="65"/>
    </row>
    <row r="9" spans="2:22" s="10" customFormat="1" ht="54" customHeight="1" x14ac:dyDescent="0.25">
      <c r="C9" s="3" t="s">
        <v>174</v>
      </c>
      <c r="D9" s="3" t="s">
        <v>175</v>
      </c>
      <c r="E9" s="3" t="s">
        <v>176</v>
      </c>
      <c r="F9" s="3" t="s">
        <v>177</v>
      </c>
      <c r="G9" s="3" t="s">
        <v>178</v>
      </c>
      <c r="H9" s="3" t="s">
        <v>179</v>
      </c>
      <c r="I9" s="3" t="s">
        <v>180</v>
      </c>
      <c r="J9" s="3" t="s">
        <v>191</v>
      </c>
      <c r="K9" s="3" t="s">
        <v>195</v>
      </c>
      <c r="L9" s="3" t="s">
        <v>181</v>
      </c>
      <c r="M9" s="3" t="s">
        <v>182</v>
      </c>
      <c r="N9" s="3" t="s">
        <v>183</v>
      </c>
      <c r="O9" s="3" t="s">
        <v>184</v>
      </c>
      <c r="P9" s="3" t="s">
        <v>190</v>
      </c>
      <c r="Q9" s="6" t="s">
        <v>192</v>
      </c>
      <c r="R9" s="18" t="s">
        <v>185</v>
      </c>
      <c r="S9" s="6" t="s">
        <v>186</v>
      </c>
      <c r="T9" s="6" t="s">
        <v>187</v>
      </c>
      <c r="U9" s="6" t="s">
        <v>188</v>
      </c>
      <c r="V9" s="10" t="s">
        <v>189</v>
      </c>
    </row>
    <row r="10" spans="2:22" ht="54" customHeight="1" x14ac:dyDescent="0.25"/>
    <row r="11" spans="2:22" ht="50.25" customHeight="1" x14ac:dyDescent="0.25">
      <c r="B11" s="4">
        <v>1</v>
      </c>
      <c r="C11" s="17" t="s">
        <v>2</v>
      </c>
      <c r="D11" s="16">
        <v>10</v>
      </c>
      <c r="E11" s="16">
        <v>54</v>
      </c>
      <c r="F11" s="16">
        <v>169</v>
      </c>
      <c r="G11" s="16">
        <v>13</v>
      </c>
      <c r="H11" s="3">
        <f>E11*2</f>
        <v>108</v>
      </c>
      <c r="I11" s="3">
        <f>F11*1</f>
        <v>169</v>
      </c>
      <c r="J11" s="3">
        <f>H11+I11</f>
        <v>277</v>
      </c>
      <c r="K11" s="8">
        <f>J11*300</f>
        <v>83100</v>
      </c>
      <c r="L11" s="3">
        <f>D11*1</f>
        <v>10</v>
      </c>
      <c r="M11" s="3">
        <f>D11*2</f>
        <v>20</v>
      </c>
      <c r="N11" s="3">
        <f>G11*1</f>
        <v>13</v>
      </c>
      <c r="O11" s="3">
        <f>D11*1</f>
        <v>10</v>
      </c>
      <c r="P11" s="3">
        <f>SUM(L11:O11)</f>
        <v>53</v>
      </c>
      <c r="Q11" s="3">
        <f>J11+P11</f>
        <v>330</v>
      </c>
      <c r="R11" s="52">
        <f>I11*300</f>
        <v>50700</v>
      </c>
      <c r="S11" s="9">
        <f>Q11*50</f>
        <v>16500</v>
      </c>
      <c r="T11" s="12">
        <f>K11+R11+S11</f>
        <v>150300</v>
      </c>
      <c r="U11" s="11">
        <f>T11*4</f>
        <v>601200</v>
      </c>
      <c r="V11">
        <f>U11/100000</f>
        <v>6.0119999999999996</v>
      </c>
    </row>
    <row r="12" spans="2:22" ht="50.25" customHeight="1" x14ac:dyDescent="0.25">
      <c r="B12" s="4">
        <v>2</v>
      </c>
      <c r="C12" s="17" t="s">
        <v>3</v>
      </c>
      <c r="D12" s="2">
        <v>6</v>
      </c>
      <c r="E12" s="2">
        <v>41</v>
      </c>
      <c r="F12" s="2">
        <v>122</v>
      </c>
      <c r="G12" s="2">
        <v>12</v>
      </c>
      <c r="H12" s="3">
        <f t="shared" ref="H12:H19" si="0">E12*2</f>
        <v>82</v>
      </c>
      <c r="I12" s="3">
        <f t="shared" ref="I12:I19" si="1">F12*1</f>
        <v>122</v>
      </c>
      <c r="J12" s="3">
        <f t="shared" ref="J12:J19" si="2">H12+I12</f>
        <v>204</v>
      </c>
      <c r="K12" s="8">
        <f t="shared" ref="K12:K19" si="3">J12*300</f>
        <v>61200</v>
      </c>
      <c r="L12" s="3">
        <f t="shared" ref="L12:L19" si="4">D12*1</f>
        <v>6</v>
      </c>
      <c r="M12" s="3">
        <f t="shared" ref="M12:M19" si="5">D12*2</f>
        <v>12</v>
      </c>
      <c r="N12" s="3">
        <f t="shared" ref="N12:N19" si="6">G12*1</f>
        <v>12</v>
      </c>
      <c r="O12" s="3">
        <f t="shared" ref="O12:O19" si="7">D12*1</f>
        <v>6</v>
      </c>
      <c r="P12" s="3">
        <f t="shared" ref="P12:P19" si="8">SUM(L12:O12)</f>
        <v>36</v>
      </c>
      <c r="Q12" s="3">
        <f t="shared" ref="Q12:Q19" si="9">J12+P12</f>
        <v>240</v>
      </c>
      <c r="R12" s="52">
        <f t="shared" ref="R12:R19" si="10">I12*300</f>
        <v>36600</v>
      </c>
      <c r="S12" s="9">
        <f t="shared" ref="S12:S19" si="11">Q12*50</f>
        <v>12000</v>
      </c>
      <c r="T12" s="12">
        <f t="shared" ref="T12:T19" si="12">K12+R12+S12</f>
        <v>109800</v>
      </c>
      <c r="U12" s="11">
        <f t="shared" ref="U12:U19" si="13">T12*4</f>
        <v>439200</v>
      </c>
      <c r="V12">
        <f t="shared" ref="V12:V20" si="14">U12/100000</f>
        <v>4.3920000000000003</v>
      </c>
    </row>
    <row r="13" spans="2:22" ht="50.25" customHeight="1" x14ac:dyDescent="0.25">
      <c r="B13" s="4">
        <v>3</v>
      </c>
      <c r="C13" s="17" t="s">
        <v>4</v>
      </c>
      <c r="D13" s="2">
        <v>14</v>
      </c>
      <c r="E13" s="2">
        <v>60</v>
      </c>
      <c r="F13" s="2">
        <v>132</v>
      </c>
      <c r="G13" s="2">
        <v>13</v>
      </c>
      <c r="H13" s="3">
        <f t="shared" si="0"/>
        <v>120</v>
      </c>
      <c r="I13" s="3">
        <f t="shared" si="1"/>
        <v>132</v>
      </c>
      <c r="J13" s="3">
        <f t="shared" si="2"/>
        <v>252</v>
      </c>
      <c r="K13" s="8">
        <f t="shared" si="3"/>
        <v>75600</v>
      </c>
      <c r="L13" s="3">
        <f t="shared" si="4"/>
        <v>14</v>
      </c>
      <c r="M13" s="3">
        <f t="shared" si="5"/>
        <v>28</v>
      </c>
      <c r="N13" s="3">
        <f t="shared" si="6"/>
        <v>13</v>
      </c>
      <c r="O13" s="3">
        <f t="shared" si="7"/>
        <v>14</v>
      </c>
      <c r="P13" s="3">
        <f t="shared" si="8"/>
        <v>69</v>
      </c>
      <c r="Q13" s="3">
        <f t="shared" si="9"/>
        <v>321</v>
      </c>
      <c r="R13" s="52">
        <f t="shared" si="10"/>
        <v>39600</v>
      </c>
      <c r="S13" s="9">
        <f t="shared" si="11"/>
        <v>16050</v>
      </c>
      <c r="T13" s="12">
        <f t="shared" si="12"/>
        <v>131250</v>
      </c>
      <c r="U13" s="11">
        <f t="shared" si="13"/>
        <v>525000</v>
      </c>
      <c r="V13">
        <f t="shared" si="14"/>
        <v>5.25</v>
      </c>
    </row>
    <row r="14" spans="2:22" ht="50.25" customHeight="1" x14ac:dyDescent="0.25">
      <c r="B14" s="4">
        <v>4</v>
      </c>
      <c r="C14" s="17" t="s">
        <v>5</v>
      </c>
      <c r="D14" s="2">
        <v>7</v>
      </c>
      <c r="E14" s="2">
        <v>26</v>
      </c>
      <c r="F14" s="2">
        <v>87</v>
      </c>
      <c r="G14" s="2">
        <v>11</v>
      </c>
      <c r="H14" s="3">
        <f t="shared" si="0"/>
        <v>52</v>
      </c>
      <c r="I14" s="3">
        <f t="shared" si="1"/>
        <v>87</v>
      </c>
      <c r="J14" s="3">
        <f t="shared" si="2"/>
        <v>139</v>
      </c>
      <c r="K14" s="8">
        <f t="shared" si="3"/>
        <v>41700</v>
      </c>
      <c r="L14" s="3">
        <f t="shared" si="4"/>
        <v>7</v>
      </c>
      <c r="M14" s="3">
        <f t="shared" si="5"/>
        <v>14</v>
      </c>
      <c r="N14" s="3">
        <f t="shared" si="6"/>
        <v>11</v>
      </c>
      <c r="O14" s="3">
        <f t="shared" si="7"/>
        <v>7</v>
      </c>
      <c r="P14" s="3">
        <f t="shared" si="8"/>
        <v>39</v>
      </c>
      <c r="Q14" s="3">
        <f t="shared" si="9"/>
        <v>178</v>
      </c>
      <c r="R14" s="52">
        <f t="shared" si="10"/>
        <v>26100</v>
      </c>
      <c r="S14" s="9">
        <f t="shared" si="11"/>
        <v>8900</v>
      </c>
      <c r="T14" s="12">
        <f t="shared" si="12"/>
        <v>76700</v>
      </c>
      <c r="U14" s="11">
        <f t="shared" si="13"/>
        <v>306800</v>
      </c>
      <c r="V14">
        <f t="shared" si="14"/>
        <v>3.0680000000000001</v>
      </c>
    </row>
    <row r="15" spans="2:22" ht="50.25" customHeight="1" x14ac:dyDescent="0.25">
      <c r="B15" s="4">
        <v>5</v>
      </c>
      <c r="C15" s="17" t="s">
        <v>6</v>
      </c>
      <c r="D15" s="2">
        <v>10</v>
      </c>
      <c r="E15" s="2">
        <v>33</v>
      </c>
      <c r="F15" s="2">
        <v>69</v>
      </c>
      <c r="G15" s="2">
        <v>10</v>
      </c>
      <c r="H15" s="3">
        <f t="shared" si="0"/>
        <v>66</v>
      </c>
      <c r="I15" s="3">
        <f t="shared" si="1"/>
        <v>69</v>
      </c>
      <c r="J15" s="3">
        <f t="shared" si="2"/>
        <v>135</v>
      </c>
      <c r="K15" s="8">
        <f t="shared" si="3"/>
        <v>40500</v>
      </c>
      <c r="L15" s="3">
        <f t="shared" si="4"/>
        <v>10</v>
      </c>
      <c r="M15" s="3">
        <f t="shared" si="5"/>
        <v>20</v>
      </c>
      <c r="N15" s="3">
        <f t="shared" si="6"/>
        <v>10</v>
      </c>
      <c r="O15" s="3">
        <f t="shared" si="7"/>
        <v>10</v>
      </c>
      <c r="P15" s="3">
        <f t="shared" si="8"/>
        <v>50</v>
      </c>
      <c r="Q15" s="3">
        <f t="shared" si="9"/>
        <v>185</v>
      </c>
      <c r="R15" s="52">
        <f t="shared" si="10"/>
        <v>20700</v>
      </c>
      <c r="S15" s="9">
        <f t="shared" si="11"/>
        <v>9250</v>
      </c>
      <c r="T15" s="12">
        <f t="shared" si="12"/>
        <v>70450</v>
      </c>
      <c r="U15" s="11">
        <f t="shared" si="13"/>
        <v>281800</v>
      </c>
      <c r="V15">
        <f t="shared" si="14"/>
        <v>2.8180000000000001</v>
      </c>
    </row>
    <row r="16" spans="2:22" ht="50.25" customHeight="1" x14ac:dyDescent="0.25">
      <c r="B16" s="4">
        <v>6</v>
      </c>
      <c r="C16" s="17" t="s">
        <v>7</v>
      </c>
      <c r="D16" s="2">
        <v>7</v>
      </c>
      <c r="E16" s="2">
        <v>27</v>
      </c>
      <c r="F16" s="2">
        <v>64</v>
      </c>
      <c r="G16" s="2">
        <v>7</v>
      </c>
      <c r="H16" s="3">
        <f t="shared" si="0"/>
        <v>54</v>
      </c>
      <c r="I16" s="3">
        <f t="shared" si="1"/>
        <v>64</v>
      </c>
      <c r="J16" s="3">
        <f t="shared" si="2"/>
        <v>118</v>
      </c>
      <c r="K16" s="8">
        <f t="shared" si="3"/>
        <v>35400</v>
      </c>
      <c r="L16" s="3">
        <f t="shared" si="4"/>
        <v>7</v>
      </c>
      <c r="M16" s="3">
        <f t="shared" si="5"/>
        <v>14</v>
      </c>
      <c r="N16" s="3">
        <f t="shared" si="6"/>
        <v>7</v>
      </c>
      <c r="O16" s="3">
        <f t="shared" si="7"/>
        <v>7</v>
      </c>
      <c r="P16" s="3">
        <f t="shared" si="8"/>
        <v>35</v>
      </c>
      <c r="Q16" s="3">
        <f t="shared" si="9"/>
        <v>153</v>
      </c>
      <c r="R16" s="52">
        <f t="shared" si="10"/>
        <v>19200</v>
      </c>
      <c r="S16" s="9">
        <f t="shared" si="11"/>
        <v>7650</v>
      </c>
      <c r="T16" s="12">
        <f t="shared" si="12"/>
        <v>62250</v>
      </c>
      <c r="U16" s="11">
        <f t="shared" si="13"/>
        <v>249000</v>
      </c>
      <c r="V16">
        <f t="shared" si="14"/>
        <v>2.4900000000000002</v>
      </c>
    </row>
    <row r="17" spans="2:22" ht="50.25" customHeight="1" x14ac:dyDescent="0.25">
      <c r="B17" s="4">
        <v>7</v>
      </c>
      <c r="C17" s="17" t="s">
        <v>8</v>
      </c>
      <c r="D17" s="2">
        <v>14</v>
      </c>
      <c r="E17" s="2">
        <v>68</v>
      </c>
      <c r="F17" s="2">
        <v>194</v>
      </c>
      <c r="G17" s="2">
        <v>17</v>
      </c>
      <c r="H17" s="3">
        <f t="shared" si="0"/>
        <v>136</v>
      </c>
      <c r="I17" s="3">
        <f t="shared" si="1"/>
        <v>194</v>
      </c>
      <c r="J17" s="3">
        <f t="shared" si="2"/>
        <v>330</v>
      </c>
      <c r="K17" s="8">
        <f t="shared" si="3"/>
        <v>99000</v>
      </c>
      <c r="L17" s="3">
        <f t="shared" si="4"/>
        <v>14</v>
      </c>
      <c r="M17" s="3">
        <f t="shared" si="5"/>
        <v>28</v>
      </c>
      <c r="N17" s="3">
        <f t="shared" si="6"/>
        <v>17</v>
      </c>
      <c r="O17" s="3">
        <f t="shared" si="7"/>
        <v>14</v>
      </c>
      <c r="P17" s="3">
        <f t="shared" si="8"/>
        <v>73</v>
      </c>
      <c r="Q17" s="3">
        <f t="shared" si="9"/>
        <v>403</v>
      </c>
      <c r="R17" s="52">
        <f t="shared" si="10"/>
        <v>58200</v>
      </c>
      <c r="S17" s="9">
        <f t="shared" si="11"/>
        <v>20150</v>
      </c>
      <c r="T17" s="12">
        <f t="shared" si="12"/>
        <v>177350</v>
      </c>
      <c r="U17" s="11">
        <f t="shared" si="13"/>
        <v>709400</v>
      </c>
      <c r="V17">
        <f t="shared" si="14"/>
        <v>7.0940000000000003</v>
      </c>
    </row>
    <row r="18" spans="2:22" ht="50.25" customHeight="1" x14ac:dyDescent="0.25">
      <c r="B18" s="4">
        <v>8</v>
      </c>
      <c r="C18" s="17" t="s">
        <v>9</v>
      </c>
      <c r="D18" s="2">
        <v>8</v>
      </c>
      <c r="E18" s="2">
        <v>37</v>
      </c>
      <c r="F18" s="2">
        <v>177</v>
      </c>
      <c r="G18" s="2">
        <v>17</v>
      </c>
      <c r="H18" s="3">
        <f t="shared" si="0"/>
        <v>74</v>
      </c>
      <c r="I18" s="3">
        <f t="shared" si="1"/>
        <v>177</v>
      </c>
      <c r="J18" s="3">
        <f t="shared" si="2"/>
        <v>251</v>
      </c>
      <c r="K18" s="8">
        <f t="shared" si="3"/>
        <v>75300</v>
      </c>
      <c r="L18" s="3">
        <f t="shared" si="4"/>
        <v>8</v>
      </c>
      <c r="M18" s="3">
        <f t="shared" si="5"/>
        <v>16</v>
      </c>
      <c r="N18" s="3">
        <f t="shared" si="6"/>
        <v>17</v>
      </c>
      <c r="O18" s="3">
        <f t="shared" si="7"/>
        <v>8</v>
      </c>
      <c r="P18" s="3">
        <f t="shared" si="8"/>
        <v>49</v>
      </c>
      <c r="Q18" s="3">
        <f t="shared" si="9"/>
        <v>300</v>
      </c>
      <c r="R18" s="52">
        <f t="shared" si="10"/>
        <v>53100</v>
      </c>
      <c r="S18" s="9">
        <f t="shared" si="11"/>
        <v>15000</v>
      </c>
      <c r="T18" s="12">
        <f t="shared" si="12"/>
        <v>143400</v>
      </c>
      <c r="U18" s="11">
        <f t="shared" si="13"/>
        <v>573600</v>
      </c>
      <c r="V18">
        <f t="shared" si="14"/>
        <v>5.7359999999999998</v>
      </c>
    </row>
    <row r="19" spans="2:22" ht="50.25" customHeight="1" x14ac:dyDescent="0.25">
      <c r="B19" s="4">
        <v>9</v>
      </c>
      <c r="C19" s="17" t="s">
        <v>10</v>
      </c>
      <c r="D19" s="2">
        <v>5</v>
      </c>
      <c r="E19" s="2">
        <v>24</v>
      </c>
      <c r="F19" s="2">
        <v>77</v>
      </c>
      <c r="G19" s="2">
        <v>7</v>
      </c>
      <c r="H19" s="3">
        <f t="shared" si="0"/>
        <v>48</v>
      </c>
      <c r="I19" s="3">
        <f t="shared" si="1"/>
        <v>77</v>
      </c>
      <c r="J19" s="3">
        <f t="shared" si="2"/>
        <v>125</v>
      </c>
      <c r="K19" s="8">
        <f t="shared" si="3"/>
        <v>37500</v>
      </c>
      <c r="L19" s="3">
        <f t="shared" si="4"/>
        <v>5</v>
      </c>
      <c r="M19" s="3">
        <f t="shared" si="5"/>
        <v>10</v>
      </c>
      <c r="N19" s="3">
        <f t="shared" si="6"/>
        <v>7</v>
      </c>
      <c r="O19" s="3">
        <f t="shared" si="7"/>
        <v>5</v>
      </c>
      <c r="P19" s="3">
        <f t="shared" si="8"/>
        <v>27</v>
      </c>
      <c r="Q19" s="3">
        <f t="shared" si="9"/>
        <v>152</v>
      </c>
      <c r="R19" s="52">
        <f t="shared" si="10"/>
        <v>23100</v>
      </c>
      <c r="S19" s="9">
        <f t="shared" si="11"/>
        <v>7600</v>
      </c>
      <c r="T19" s="12">
        <f t="shared" si="12"/>
        <v>68200</v>
      </c>
      <c r="U19" s="11">
        <f t="shared" si="13"/>
        <v>272800</v>
      </c>
      <c r="V19">
        <f t="shared" si="14"/>
        <v>2.7280000000000002</v>
      </c>
    </row>
    <row r="20" spans="2:22" s="5" customFormat="1" ht="39.75" customHeight="1" x14ac:dyDescent="0.25">
      <c r="B20" s="10"/>
      <c r="C20" s="10"/>
      <c r="D20" s="11">
        <f t="shared" ref="D20:E20" si="15">SUM(D11:D19)</f>
        <v>81</v>
      </c>
      <c r="E20" s="11">
        <f t="shared" si="15"/>
        <v>370</v>
      </c>
      <c r="F20" s="11">
        <f t="shared" ref="F20" si="16">SUM(F11:F19)</f>
        <v>1091</v>
      </c>
      <c r="G20" s="11">
        <f>SUM(G11:G19)</f>
        <v>107</v>
      </c>
      <c r="H20" s="11">
        <f t="shared" ref="H20:U20" si="17">SUM(H11:H19)</f>
        <v>740</v>
      </c>
      <c r="I20" s="11">
        <f t="shared" si="17"/>
        <v>1091</v>
      </c>
      <c r="J20" s="11">
        <f t="shared" si="17"/>
        <v>1831</v>
      </c>
      <c r="K20" s="11">
        <f t="shared" si="17"/>
        <v>549300</v>
      </c>
      <c r="L20" s="11">
        <f t="shared" si="17"/>
        <v>81</v>
      </c>
      <c r="M20" s="11">
        <f t="shared" si="17"/>
        <v>162</v>
      </c>
      <c r="N20" s="11">
        <f t="shared" si="17"/>
        <v>107</v>
      </c>
      <c r="O20" s="11">
        <f t="shared" si="17"/>
        <v>81</v>
      </c>
      <c r="P20" s="11">
        <f t="shared" si="17"/>
        <v>431</v>
      </c>
      <c r="Q20" s="11">
        <f t="shared" si="17"/>
        <v>2262</v>
      </c>
      <c r="R20" s="11">
        <f t="shared" si="17"/>
        <v>327300</v>
      </c>
      <c r="S20" s="11">
        <f t="shared" si="17"/>
        <v>113100</v>
      </c>
      <c r="T20" s="11">
        <f t="shared" si="17"/>
        <v>989700</v>
      </c>
      <c r="U20" s="11">
        <f t="shared" si="17"/>
        <v>3958800</v>
      </c>
      <c r="V20">
        <f t="shared" si="14"/>
        <v>39.588000000000001</v>
      </c>
    </row>
    <row r="21" spans="2:22" ht="28.5" customHeight="1" x14ac:dyDescent="0.25"/>
    <row r="22" spans="2:22" ht="28.5" customHeight="1" x14ac:dyDescent="0.25"/>
    <row r="23" spans="2:22" ht="28.5" customHeight="1" x14ac:dyDescent="0.25"/>
  </sheetData>
  <mergeCells count="13">
    <mergeCell ref="U7:U8"/>
    <mergeCell ref="C7:C8"/>
    <mergeCell ref="D4:T4"/>
    <mergeCell ref="G7:G8"/>
    <mergeCell ref="F7:F8"/>
    <mergeCell ref="E7:E8"/>
    <mergeCell ref="D7:D8"/>
    <mergeCell ref="H7:J7"/>
    <mergeCell ref="K7:K8"/>
    <mergeCell ref="L7:P7"/>
    <mergeCell ref="Q7:Q8"/>
    <mergeCell ref="S7:S8"/>
    <mergeCell ref="T7:T8"/>
  </mergeCells>
  <pageMargins left="0.25" right="0.25" top="0.75" bottom="0.75" header="0.3" footer="0.3"/>
  <pageSetup scale="51" orientation="landscape" horizontalDpi="0" verticalDpi="0" r:id="rId1"/>
  <colBreaks count="1" manualBreakCount="1">
    <brk id="21" max="2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4:AD23"/>
  <sheetViews>
    <sheetView view="pageBreakPreview" zoomScale="60" workbookViewId="0">
      <selection activeCell="AH17" sqref="AH17"/>
    </sheetView>
  </sheetViews>
  <sheetFormatPr defaultRowHeight="15" x14ac:dyDescent="0.25"/>
  <cols>
    <col min="1" max="1" width="4.5703125" customWidth="1"/>
    <col min="2" max="2" width="5.28515625" customWidth="1"/>
    <col min="3" max="3" width="16.28515625" customWidth="1"/>
    <col min="4" max="4" width="14.7109375" customWidth="1"/>
    <col min="5" max="5" width="8" customWidth="1"/>
    <col min="6" max="6" width="12" customWidth="1"/>
    <col min="7" max="7" width="12.42578125" customWidth="1"/>
    <col min="8" max="11" width="9.7109375" customWidth="1"/>
    <col min="12" max="12" width="7.85546875" customWidth="1"/>
    <col min="13" max="13" width="10.5703125" customWidth="1"/>
    <col min="14" max="14" width="10.28515625" customWidth="1"/>
    <col min="15" max="16" width="9.140625" customWidth="1"/>
    <col min="17" max="17" width="10.28515625" customWidth="1"/>
    <col min="18" max="18" width="7.85546875" customWidth="1"/>
    <col min="19" max="19" width="8.140625" customWidth="1"/>
    <col min="20" max="20" width="10.28515625" customWidth="1"/>
    <col min="21" max="21" width="10.5703125" customWidth="1"/>
    <col min="22" max="22" width="8.140625" customWidth="1"/>
    <col min="23" max="23" width="10.28515625" customWidth="1"/>
    <col min="24" max="24" width="14.28515625" customWidth="1"/>
    <col min="25" max="25" width="9.7109375" customWidth="1"/>
    <col min="26" max="26" width="11.28515625" customWidth="1"/>
    <col min="27" max="27" width="10.140625" customWidth="1"/>
    <col min="28" max="28" width="10" customWidth="1"/>
    <col min="29" max="29" width="12.85546875" customWidth="1"/>
    <col min="30" max="30" width="17.28515625" customWidth="1"/>
  </cols>
  <sheetData>
    <row r="4" spans="2:30" ht="36" customHeight="1" x14ac:dyDescent="0.25">
      <c r="H4" s="67" t="s">
        <v>26</v>
      </c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</row>
    <row r="7" spans="2:30" s="10" customFormat="1" ht="55.5" customHeight="1" x14ac:dyDescent="0.25">
      <c r="C7" s="66" t="s">
        <v>1</v>
      </c>
      <c r="D7" s="66" t="s">
        <v>37</v>
      </c>
      <c r="E7" s="66" t="s">
        <v>0</v>
      </c>
      <c r="F7" s="66" t="s">
        <v>38</v>
      </c>
      <c r="G7" s="66" t="s">
        <v>23</v>
      </c>
      <c r="H7" s="66" t="s">
        <v>29</v>
      </c>
      <c r="I7" s="66"/>
      <c r="J7" s="66"/>
      <c r="K7" s="66"/>
      <c r="L7" s="66"/>
      <c r="M7" s="65" t="s">
        <v>197</v>
      </c>
      <c r="N7" s="65" t="s">
        <v>30</v>
      </c>
      <c r="O7" s="65"/>
      <c r="P7" s="65"/>
      <c r="Q7" s="65"/>
      <c r="R7" s="65"/>
      <c r="S7" s="65"/>
      <c r="T7" s="65"/>
      <c r="U7" s="65"/>
      <c r="V7" s="65"/>
      <c r="W7" s="65" t="s">
        <v>21</v>
      </c>
      <c r="X7" s="65" t="s">
        <v>22</v>
      </c>
      <c r="Y7" s="65"/>
      <c r="Z7" s="65"/>
      <c r="AA7" s="65" t="s">
        <v>200</v>
      </c>
      <c r="AB7" s="65" t="s">
        <v>25</v>
      </c>
      <c r="AC7" s="65" t="s">
        <v>201</v>
      </c>
    </row>
    <row r="8" spans="2:30" s="10" customFormat="1" ht="112.5" customHeight="1" x14ac:dyDescent="0.25">
      <c r="C8" s="66"/>
      <c r="D8" s="66"/>
      <c r="E8" s="66"/>
      <c r="F8" s="66"/>
      <c r="G8" s="66"/>
      <c r="H8" s="7" t="s">
        <v>17</v>
      </c>
      <c r="I8" s="7" t="s">
        <v>40</v>
      </c>
      <c r="J8" s="7" t="s">
        <v>18</v>
      </c>
      <c r="K8" s="7" t="s">
        <v>20</v>
      </c>
      <c r="L8" s="7" t="s">
        <v>11</v>
      </c>
      <c r="M8" s="65"/>
      <c r="N8" s="7" t="s">
        <v>31</v>
      </c>
      <c r="O8" s="7" t="s">
        <v>32</v>
      </c>
      <c r="P8" s="7" t="s">
        <v>39</v>
      </c>
      <c r="Q8" s="7" t="s">
        <v>41</v>
      </c>
      <c r="R8" s="7" t="s">
        <v>34</v>
      </c>
      <c r="S8" s="7" t="s">
        <v>35</v>
      </c>
      <c r="T8" s="7" t="s">
        <v>33</v>
      </c>
      <c r="U8" s="7" t="s">
        <v>36</v>
      </c>
      <c r="V8" s="7" t="s">
        <v>11</v>
      </c>
      <c r="W8" s="65"/>
      <c r="X8" s="18" t="s">
        <v>198</v>
      </c>
      <c r="Y8" s="18" t="s">
        <v>199</v>
      </c>
      <c r="Z8" s="7" t="s">
        <v>11</v>
      </c>
      <c r="AA8" s="65"/>
      <c r="AB8" s="65"/>
      <c r="AC8" s="65"/>
    </row>
    <row r="9" spans="2:30" s="10" customFormat="1" ht="54" customHeight="1" x14ac:dyDescent="0.25">
      <c r="C9" s="21" t="s">
        <v>174</v>
      </c>
      <c r="D9" s="21" t="s">
        <v>175</v>
      </c>
      <c r="E9" s="21" t="s">
        <v>176</v>
      </c>
      <c r="F9" s="21" t="s">
        <v>177</v>
      </c>
      <c r="G9" s="21" t="s">
        <v>178</v>
      </c>
      <c r="H9" s="21" t="s">
        <v>179</v>
      </c>
      <c r="I9" s="21" t="s">
        <v>180</v>
      </c>
      <c r="J9" s="21" t="s">
        <v>207</v>
      </c>
      <c r="K9" s="21" t="s">
        <v>181</v>
      </c>
      <c r="L9" s="21" t="s">
        <v>181</v>
      </c>
      <c r="M9" s="21" t="s">
        <v>182</v>
      </c>
      <c r="N9" s="21" t="s">
        <v>183</v>
      </c>
      <c r="O9" s="21" t="s">
        <v>184</v>
      </c>
      <c r="P9" s="21" t="s">
        <v>209</v>
      </c>
      <c r="Q9" s="21" t="s">
        <v>210</v>
      </c>
      <c r="R9" s="21" t="s">
        <v>211</v>
      </c>
      <c r="S9" s="21" t="s">
        <v>212</v>
      </c>
      <c r="T9" s="21" t="s">
        <v>185</v>
      </c>
      <c r="U9" s="21" t="s">
        <v>186</v>
      </c>
      <c r="V9" s="21" t="s">
        <v>11</v>
      </c>
      <c r="W9" s="6" t="s">
        <v>187</v>
      </c>
      <c r="X9" s="21" t="s">
        <v>188</v>
      </c>
      <c r="Y9" s="21" t="s">
        <v>189</v>
      </c>
      <c r="Z9" s="21" t="s">
        <v>214</v>
      </c>
      <c r="AA9" s="6" t="s">
        <v>215</v>
      </c>
      <c r="AB9" s="6" t="s">
        <v>221</v>
      </c>
      <c r="AC9" s="6" t="s">
        <v>225</v>
      </c>
    </row>
    <row r="10" spans="2:30" ht="54" customHeight="1" x14ac:dyDescent="0.25"/>
    <row r="11" spans="2:30" ht="50.25" customHeight="1" x14ac:dyDescent="0.25">
      <c r="B11" s="4">
        <v>1</v>
      </c>
      <c r="C11" s="15" t="s">
        <v>2</v>
      </c>
      <c r="D11" s="2">
        <v>10</v>
      </c>
      <c r="E11" s="2">
        <v>54</v>
      </c>
      <c r="F11" s="2">
        <v>8</v>
      </c>
      <c r="G11" s="2">
        <v>13</v>
      </c>
      <c r="H11" s="3">
        <f>F11</f>
        <v>8</v>
      </c>
      <c r="I11" s="3">
        <f>F11</f>
        <v>8</v>
      </c>
      <c r="J11" s="3">
        <f>G11</f>
        <v>13</v>
      </c>
      <c r="K11" s="3">
        <f>F11</f>
        <v>8</v>
      </c>
      <c r="L11" s="3">
        <f>SUM(H11:K11)</f>
        <v>37</v>
      </c>
      <c r="M11" s="13">
        <f>L11*1000</f>
        <v>37000</v>
      </c>
      <c r="N11" s="3">
        <v>1</v>
      </c>
      <c r="O11" s="3">
        <v>2</v>
      </c>
      <c r="P11" s="3">
        <v>3</v>
      </c>
      <c r="Q11" s="3">
        <v>2</v>
      </c>
      <c r="R11" s="3">
        <v>1</v>
      </c>
      <c r="S11" s="3">
        <v>1</v>
      </c>
      <c r="T11" s="3">
        <v>1</v>
      </c>
      <c r="U11" s="3">
        <v>3</v>
      </c>
      <c r="V11" s="3">
        <f>SUM(N11:U11)</f>
        <v>14</v>
      </c>
      <c r="W11" s="3">
        <f>L11+V11</f>
        <v>51</v>
      </c>
      <c r="X11" s="3">
        <f>H11*500</f>
        <v>4000</v>
      </c>
      <c r="Y11" s="3">
        <f>(I11+J11+K11)*300</f>
        <v>8700</v>
      </c>
      <c r="Z11" s="14">
        <f>X11+Y11</f>
        <v>12700</v>
      </c>
      <c r="AA11" s="14">
        <f>W11*100</f>
        <v>5100</v>
      </c>
      <c r="AB11" s="11">
        <f>M11+Z11+AA11</f>
        <v>54800</v>
      </c>
      <c r="AC11" s="11">
        <f>AB11*2</f>
        <v>109600</v>
      </c>
      <c r="AD11">
        <f>AC11/100000</f>
        <v>1.0960000000000001</v>
      </c>
    </row>
    <row r="12" spans="2:30" ht="50.25" customHeight="1" x14ac:dyDescent="0.25">
      <c r="B12" s="4">
        <v>2</v>
      </c>
      <c r="C12" s="15" t="s">
        <v>3</v>
      </c>
      <c r="D12" s="2">
        <v>6</v>
      </c>
      <c r="E12" s="2">
        <v>41</v>
      </c>
      <c r="F12" s="2">
        <v>4</v>
      </c>
      <c r="G12" s="2">
        <v>12</v>
      </c>
      <c r="H12" s="3">
        <f t="shared" ref="H12:H19" si="0">F12</f>
        <v>4</v>
      </c>
      <c r="I12" s="3">
        <f t="shared" ref="I12:I19" si="1">F12</f>
        <v>4</v>
      </c>
      <c r="J12" s="3">
        <f t="shared" ref="J12:J19" si="2">G12</f>
        <v>12</v>
      </c>
      <c r="K12" s="3">
        <f t="shared" ref="K12:K19" si="3">F12</f>
        <v>4</v>
      </c>
      <c r="L12" s="3">
        <f t="shared" ref="L12:L19" si="4">SUM(H12:K12)</f>
        <v>24</v>
      </c>
      <c r="M12" s="13">
        <f t="shared" ref="M12:M19" si="5">L12*1000</f>
        <v>24000</v>
      </c>
      <c r="N12" s="3">
        <v>1</v>
      </c>
      <c r="O12" s="3">
        <v>2</v>
      </c>
      <c r="P12" s="3">
        <v>3</v>
      </c>
      <c r="Q12" s="3">
        <v>2</v>
      </c>
      <c r="R12" s="3">
        <v>1</v>
      </c>
      <c r="S12" s="3">
        <v>1</v>
      </c>
      <c r="T12" s="3">
        <v>1</v>
      </c>
      <c r="U12" s="3">
        <v>3</v>
      </c>
      <c r="V12" s="3">
        <f t="shared" ref="V12:V19" si="6">SUM(N12:U12)</f>
        <v>14</v>
      </c>
      <c r="W12" s="3">
        <f t="shared" ref="W12:W19" si="7">L12+V12</f>
        <v>38</v>
      </c>
      <c r="X12" s="3">
        <f t="shared" ref="X12:X19" si="8">H12*500</f>
        <v>2000</v>
      </c>
      <c r="Y12" s="3">
        <f t="shared" ref="Y12:Y19" si="9">(I12+J12+K12)*300</f>
        <v>6000</v>
      </c>
      <c r="Z12" s="14">
        <f t="shared" ref="Z12:Z19" si="10">X12+Y12</f>
        <v>8000</v>
      </c>
      <c r="AA12" s="14">
        <f t="shared" ref="AA12:AA19" si="11">W12*100</f>
        <v>3800</v>
      </c>
      <c r="AB12" s="11">
        <f t="shared" ref="AB12:AB19" si="12">M12+Z12+AA12</f>
        <v>35800</v>
      </c>
      <c r="AC12" s="11">
        <f t="shared" ref="AC12:AC19" si="13">AB12*2</f>
        <v>71600</v>
      </c>
      <c r="AD12">
        <f t="shared" ref="AD12:AD20" si="14">AC12/100000</f>
        <v>0.71599999999999997</v>
      </c>
    </row>
    <row r="13" spans="2:30" ht="50.25" customHeight="1" x14ac:dyDescent="0.25">
      <c r="B13" s="4">
        <v>3</v>
      </c>
      <c r="C13" s="15" t="s">
        <v>4</v>
      </c>
      <c r="D13" s="2">
        <v>14</v>
      </c>
      <c r="E13" s="2">
        <v>60</v>
      </c>
      <c r="F13" s="2">
        <v>13</v>
      </c>
      <c r="G13" s="2">
        <v>13</v>
      </c>
      <c r="H13" s="3">
        <f t="shared" si="0"/>
        <v>13</v>
      </c>
      <c r="I13" s="3">
        <f t="shared" si="1"/>
        <v>13</v>
      </c>
      <c r="J13" s="3">
        <f t="shared" si="2"/>
        <v>13</v>
      </c>
      <c r="K13" s="3">
        <f t="shared" si="3"/>
        <v>13</v>
      </c>
      <c r="L13" s="3">
        <f t="shared" si="4"/>
        <v>52</v>
      </c>
      <c r="M13" s="13">
        <f t="shared" si="5"/>
        <v>52000</v>
      </c>
      <c r="N13" s="3">
        <v>1</v>
      </c>
      <c r="O13" s="3">
        <v>1</v>
      </c>
      <c r="P13" s="3">
        <v>0</v>
      </c>
      <c r="Q13" s="3">
        <v>1</v>
      </c>
      <c r="R13" s="3">
        <v>1</v>
      </c>
      <c r="S13" s="3">
        <v>1</v>
      </c>
      <c r="T13" s="3">
        <v>1</v>
      </c>
      <c r="U13" s="3">
        <v>3</v>
      </c>
      <c r="V13" s="3">
        <f t="shared" si="6"/>
        <v>9</v>
      </c>
      <c r="W13" s="3">
        <f t="shared" si="7"/>
        <v>61</v>
      </c>
      <c r="X13" s="3">
        <f t="shared" si="8"/>
        <v>6500</v>
      </c>
      <c r="Y13" s="3">
        <f t="shared" si="9"/>
        <v>11700</v>
      </c>
      <c r="Z13" s="14">
        <f t="shared" si="10"/>
        <v>18200</v>
      </c>
      <c r="AA13" s="14">
        <f t="shared" si="11"/>
        <v>6100</v>
      </c>
      <c r="AB13" s="11">
        <f t="shared" si="12"/>
        <v>76300</v>
      </c>
      <c r="AC13" s="11">
        <f t="shared" si="13"/>
        <v>152600</v>
      </c>
      <c r="AD13">
        <f t="shared" si="14"/>
        <v>1.526</v>
      </c>
    </row>
    <row r="14" spans="2:30" ht="50.25" customHeight="1" x14ac:dyDescent="0.25">
      <c r="B14" s="4">
        <v>4</v>
      </c>
      <c r="C14" s="15" t="s">
        <v>5</v>
      </c>
      <c r="D14" s="2">
        <v>7</v>
      </c>
      <c r="E14" s="2">
        <v>26</v>
      </c>
      <c r="F14" s="2">
        <v>6</v>
      </c>
      <c r="G14" s="2">
        <v>11</v>
      </c>
      <c r="H14" s="3">
        <f t="shared" si="0"/>
        <v>6</v>
      </c>
      <c r="I14" s="3">
        <f t="shared" si="1"/>
        <v>6</v>
      </c>
      <c r="J14" s="3">
        <f t="shared" si="2"/>
        <v>11</v>
      </c>
      <c r="K14" s="3">
        <f t="shared" si="3"/>
        <v>6</v>
      </c>
      <c r="L14" s="3">
        <f t="shared" si="4"/>
        <v>29</v>
      </c>
      <c r="M14" s="13">
        <f t="shared" si="5"/>
        <v>29000</v>
      </c>
      <c r="N14" s="3">
        <v>1</v>
      </c>
      <c r="O14" s="3">
        <v>1</v>
      </c>
      <c r="P14" s="3">
        <v>0</v>
      </c>
      <c r="Q14" s="3">
        <v>1</v>
      </c>
      <c r="R14" s="3">
        <v>1</v>
      </c>
      <c r="S14" s="3">
        <v>1</v>
      </c>
      <c r="T14" s="3">
        <v>1</v>
      </c>
      <c r="U14" s="3">
        <v>3</v>
      </c>
      <c r="V14" s="3">
        <f t="shared" si="6"/>
        <v>9</v>
      </c>
      <c r="W14" s="3">
        <f t="shared" si="7"/>
        <v>38</v>
      </c>
      <c r="X14" s="3">
        <f t="shared" si="8"/>
        <v>3000</v>
      </c>
      <c r="Y14" s="3">
        <f t="shared" si="9"/>
        <v>6900</v>
      </c>
      <c r="Z14" s="14">
        <f t="shared" si="10"/>
        <v>9900</v>
      </c>
      <c r="AA14" s="14">
        <f t="shared" si="11"/>
        <v>3800</v>
      </c>
      <c r="AB14" s="11">
        <f t="shared" si="12"/>
        <v>42700</v>
      </c>
      <c r="AC14" s="11">
        <f t="shared" si="13"/>
        <v>85400</v>
      </c>
      <c r="AD14">
        <f t="shared" si="14"/>
        <v>0.85399999999999998</v>
      </c>
    </row>
    <row r="15" spans="2:30" ht="50.25" customHeight="1" x14ac:dyDescent="0.25">
      <c r="B15" s="4">
        <v>5</v>
      </c>
      <c r="C15" s="15" t="s">
        <v>6</v>
      </c>
      <c r="D15" s="2">
        <v>10</v>
      </c>
      <c r="E15" s="2">
        <v>33</v>
      </c>
      <c r="F15" s="2">
        <v>9</v>
      </c>
      <c r="G15" s="2">
        <v>10</v>
      </c>
      <c r="H15" s="3">
        <f t="shared" si="0"/>
        <v>9</v>
      </c>
      <c r="I15" s="3">
        <f t="shared" si="1"/>
        <v>9</v>
      </c>
      <c r="J15" s="3">
        <f t="shared" si="2"/>
        <v>10</v>
      </c>
      <c r="K15" s="3">
        <f t="shared" si="3"/>
        <v>9</v>
      </c>
      <c r="L15" s="3">
        <f t="shared" si="4"/>
        <v>37</v>
      </c>
      <c r="M15" s="13">
        <f t="shared" si="5"/>
        <v>37000</v>
      </c>
      <c r="N15" s="3">
        <v>1</v>
      </c>
      <c r="O15" s="3">
        <v>1</v>
      </c>
      <c r="P15" s="3">
        <v>0</v>
      </c>
      <c r="Q15" s="3">
        <v>1</v>
      </c>
      <c r="R15" s="3">
        <v>1</v>
      </c>
      <c r="S15" s="3">
        <v>1</v>
      </c>
      <c r="T15" s="3">
        <v>1</v>
      </c>
      <c r="U15" s="3">
        <v>3</v>
      </c>
      <c r="V15" s="3">
        <f t="shared" si="6"/>
        <v>9</v>
      </c>
      <c r="W15" s="3">
        <f t="shared" si="7"/>
        <v>46</v>
      </c>
      <c r="X15" s="3">
        <f t="shared" si="8"/>
        <v>4500</v>
      </c>
      <c r="Y15" s="3">
        <f t="shared" si="9"/>
        <v>8400</v>
      </c>
      <c r="Z15" s="14">
        <f t="shared" si="10"/>
        <v>12900</v>
      </c>
      <c r="AA15" s="14">
        <f t="shared" si="11"/>
        <v>4600</v>
      </c>
      <c r="AB15" s="11">
        <f t="shared" si="12"/>
        <v>54500</v>
      </c>
      <c r="AC15" s="11">
        <f t="shared" si="13"/>
        <v>109000</v>
      </c>
      <c r="AD15">
        <f t="shared" si="14"/>
        <v>1.0900000000000001</v>
      </c>
    </row>
    <row r="16" spans="2:30" ht="50.25" customHeight="1" x14ac:dyDescent="0.25">
      <c r="B16" s="4">
        <v>6</v>
      </c>
      <c r="C16" s="15" t="s">
        <v>7</v>
      </c>
      <c r="D16" s="2">
        <v>7</v>
      </c>
      <c r="E16" s="2">
        <v>27</v>
      </c>
      <c r="F16" s="2">
        <v>6</v>
      </c>
      <c r="G16" s="2">
        <v>7</v>
      </c>
      <c r="H16" s="3">
        <f t="shared" si="0"/>
        <v>6</v>
      </c>
      <c r="I16" s="3">
        <f t="shared" si="1"/>
        <v>6</v>
      </c>
      <c r="J16" s="3">
        <f t="shared" si="2"/>
        <v>7</v>
      </c>
      <c r="K16" s="3">
        <f t="shared" si="3"/>
        <v>6</v>
      </c>
      <c r="L16" s="3">
        <f t="shared" si="4"/>
        <v>25</v>
      </c>
      <c r="M16" s="13">
        <f t="shared" si="5"/>
        <v>25000</v>
      </c>
      <c r="N16" s="3">
        <v>1</v>
      </c>
      <c r="O16" s="3">
        <v>1</v>
      </c>
      <c r="P16" s="3">
        <v>0</v>
      </c>
      <c r="Q16" s="3">
        <v>1</v>
      </c>
      <c r="R16" s="3">
        <v>1</v>
      </c>
      <c r="S16" s="3">
        <v>1</v>
      </c>
      <c r="T16" s="3">
        <v>1</v>
      </c>
      <c r="U16" s="3">
        <v>3</v>
      </c>
      <c r="V16" s="3">
        <f t="shared" si="6"/>
        <v>9</v>
      </c>
      <c r="W16" s="3">
        <f t="shared" si="7"/>
        <v>34</v>
      </c>
      <c r="X16" s="3">
        <f t="shared" si="8"/>
        <v>3000</v>
      </c>
      <c r="Y16" s="3">
        <f t="shared" si="9"/>
        <v>5700</v>
      </c>
      <c r="Z16" s="14">
        <f t="shared" si="10"/>
        <v>8700</v>
      </c>
      <c r="AA16" s="14">
        <f t="shared" si="11"/>
        <v>3400</v>
      </c>
      <c r="AB16" s="11">
        <f t="shared" si="12"/>
        <v>37100</v>
      </c>
      <c r="AC16" s="11">
        <f t="shared" si="13"/>
        <v>74200</v>
      </c>
      <c r="AD16">
        <f t="shared" si="14"/>
        <v>0.74199999999999999</v>
      </c>
    </row>
    <row r="17" spans="2:30" ht="50.25" customHeight="1" x14ac:dyDescent="0.25">
      <c r="B17" s="4">
        <v>7</v>
      </c>
      <c r="C17" s="15" t="s">
        <v>8</v>
      </c>
      <c r="D17" s="2">
        <v>14</v>
      </c>
      <c r="E17" s="2">
        <v>68</v>
      </c>
      <c r="F17" s="2">
        <v>12</v>
      </c>
      <c r="G17" s="2">
        <v>17</v>
      </c>
      <c r="H17" s="3">
        <f t="shared" si="0"/>
        <v>12</v>
      </c>
      <c r="I17" s="3">
        <f t="shared" si="1"/>
        <v>12</v>
      </c>
      <c r="J17" s="3">
        <f t="shared" si="2"/>
        <v>17</v>
      </c>
      <c r="K17" s="3">
        <f t="shared" si="3"/>
        <v>12</v>
      </c>
      <c r="L17" s="3">
        <f t="shared" si="4"/>
        <v>53</v>
      </c>
      <c r="M17" s="13">
        <f t="shared" si="5"/>
        <v>53000</v>
      </c>
      <c r="N17" s="3">
        <v>1</v>
      </c>
      <c r="O17" s="3">
        <v>1</v>
      </c>
      <c r="P17" s="3">
        <v>2</v>
      </c>
      <c r="Q17" s="3">
        <v>2</v>
      </c>
      <c r="R17" s="3">
        <v>1</v>
      </c>
      <c r="S17" s="3">
        <v>1</v>
      </c>
      <c r="T17" s="3">
        <v>1</v>
      </c>
      <c r="U17" s="3">
        <v>3</v>
      </c>
      <c r="V17" s="3">
        <f t="shared" si="6"/>
        <v>12</v>
      </c>
      <c r="W17" s="3">
        <f t="shared" si="7"/>
        <v>65</v>
      </c>
      <c r="X17" s="3">
        <f t="shared" si="8"/>
        <v>6000</v>
      </c>
      <c r="Y17" s="3">
        <f t="shared" si="9"/>
        <v>12300</v>
      </c>
      <c r="Z17" s="14">
        <f t="shared" si="10"/>
        <v>18300</v>
      </c>
      <c r="AA17" s="14">
        <f t="shared" si="11"/>
        <v>6500</v>
      </c>
      <c r="AB17" s="11">
        <f t="shared" si="12"/>
        <v>77800</v>
      </c>
      <c r="AC17" s="11">
        <f t="shared" si="13"/>
        <v>155600</v>
      </c>
      <c r="AD17">
        <f t="shared" si="14"/>
        <v>1.556</v>
      </c>
    </row>
    <row r="18" spans="2:30" ht="50.25" customHeight="1" x14ac:dyDescent="0.25">
      <c r="B18" s="4">
        <v>8</v>
      </c>
      <c r="C18" s="15" t="s">
        <v>9</v>
      </c>
      <c r="D18" s="2">
        <v>8</v>
      </c>
      <c r="E18" s="2">
        <v>37</v>
      </c>
      <c r="F18" s="2">
        <v>7</v>
      </c>
      <c r="G18" s="2">
        <v>17</v>
      </c>
      <c r="H18" s="3">
        <f t="shared" si="0"/>
        <v>7</v>
      </c>
      <c r="I18" s="3">
        <f t="shared" si="1"/>
        <v>7</v>
      </c>
      <c r="J18" s="3">
        <f t="shared" si="2"/>
        <v>17</v>
      </c>
      <c r="K18" s="3">
        <f t="shared" si="3"/>
        <v>7</v>
      </c>
      <c r="L18" s="3">
        <f t="shared" si="4"/>
        <v>38</v>
      </c>
      <c r="M18" s="13">
        <f t="shared" si="5"/>
        <v>38000</v>
      </c>
      <c r="N18" s="3">
        <v>1</v>
      </c>
      <c r="O18" s="3">
        <v>1</v>
      </c>
      <c r="P18" s="3">
        <v>0</v>
      </c>
      <c r="Q18" s="3">
        <v>1</v>
      </c>
      <c r="R18" s="3">
        <v>1</v>
      </c>
      <c r="S18" s="3">
        <v>1</v>
      </c>
      <c r="T18" s="3">
        <v>1</v>
      </c>
      <c r="U18" s="3">
        <v>3</v>
      </c>
      <c r="V18" s="3">
        <f t="shared" si="6"/>
        <v>9</v>
      </c>
      <c r="W18" s="3">
        <f t="shared" si="7"/>
        <v>47</v>
      </c>
      <c r="X18" s="3">
        <f t="shared" si="8"/>
        <v>3500</v>
      </c>
      <c r="Y18" s="3">
        <f t="shared" si="9"/>
        <v>9300</v>
      </c>
      <c r="Z18" s="14">
        <f t="shared" si="10"/>
        <v>12800</v>
      </c>
      <c r="AA18" s="14">
        <f t="shared" si="11"/>
        <v>4700</v>
      </c>
      <c r="AB18" s="11">
        <f t="shared" si="12"/>
        <v>55500</v>
      </c>
      <c r="AC18" s="11">
        <f t="shared" si="13"/>
        <v>111000</v>
      </c>
      <c r="AD18">
        <f t="shared" si="14"/>
        <v>1.1100000000000001</v>
      </c>
    </row>
    <row r="19" spans="2:30" ht="50.25" customHeight="1" x14ac:dyDescent="0.25">
      <c r="B19" s="4">
        <v>9</v>
      </c>
      <c r="C19" s="15" t="s">
        <v>10</v>
      </c>
      <c r="D19" s="2">
        <v>5</v>
      </c>
      <c r="E19" s="2">
        <v>24</v>
      </c>
      <c r="F19" s="2">
        <v>4</v>
      </c>
      <c r="G19" s="2">
        <v>7</v>
      </c>
      <c r="H19" s="3">
        <f t="shared" si="0"/>
        <v>4</v>
      </c>
      <c r="I19" s="3">
        <f t="shared" si="1"/>
        <v>4</v>
      </c>
      <c r="J19" s="3">
        <f t="shared" si="2"/>
        <v>7</v>
      </c>
      <c r="K19" s="3">
        <f t="shared" si="3"/>
        <v>4</v>
      </c>
      <c r="L19" s="3">
        <f t="shared" si="4"/>
        <v>19</v>
      </c>
      <c r="M19" s="13">
        <f t="shared" si="5"/>
        <v>19000</v>
      </c>
      <c r="N19" s="3">
        <v>1</v>
      </c>
      <c r="O19" s="3">
        <v>1</v>
      </c>
      <c r="P19" s="3">
        <v>0</v>
      </c>
      <c r="Q19" s="3">
        <v>1</v>
      </c>
      <c r="R19" s="3">
        <v>1</v>
      </c>
      <c r="S19" s="3">
        <v>1</v>
      </c>
      <c r="T19" s="3">
        <v>1</v>
      </c>
      <c r="U19" s="3">
        <v>3</v>
      </c>
      <c r="V19" s="3">
        <f t="shared" si="6"/>
        <v>9</v>
      </c>
      <c r="W19" s="3">
        <f t="shared" si="7"/>
        <v>28</v>
      </c>
      <c r="X19" s="3">
        <f t="shared" si="8"/>
        <v>2000</v>
      </c>
      <c r="Y19" s="3">
        <f t="shared" si="9"/>
        <v>4500</v>
      </c>
      <c r="Z19" s="14">
        <f t="shared" si="10"/>
        <v>6500</v>
      </c>
      <c r="AA19" s="14">
        <f t="shared" si="11"/>
        <v>2800</v>
      </c>
      <c r="AB19" s="11">
        <f t="shared" si="12"/>
        <v>28300</v>
      </c>
      <c r="AC19" s="11">
        <f t="shared" si="13"/>
        <v>56600</v>
      </c>
      <c r="AD19">
        <f t="shared" si="14"/>
        <v>0.56599999999999995</v>
      </c>
    </row>
    <row r="20" spans="2:30" s="5" customFormat="1" ht="39.75" customHeight="1" x14ac:dyDescent="0.25">
      <c r="D20" s="11">
        <f t="shared" ref="D20:E20" si="15">SUM(D11:D19)</f>
        <v>81</v>
      </c>
      <c r="E20" s="11">
        <f t="shared" si="15"/>
        <v>370</v>
      </c>
      <c r="F20" s="11">
        <f>SUM(F11:F19)</f>
        <v>69</v>
      </c>
      <c r="G20" s="11">
        <f>SUM(G11:G19)</f>
        <v>107</v>
      </c>
      <c r="H20" s="11">
        <f t="shared" ref="H20:AC20" si="16">SUM(H11:H19)</f>
        <v>69</v>
      </c>
      <c r="I20" s="11">
        <f t="shared" si="16"/>
        <v>69</v>
      </c>
      <c r="J20" s="11">
        <f t="shared" si="16"/>
        <v>107</v>
      </c>
      <c r="K20" s="11">
        <f t="shared" si="16"/>
        <v>69</v>
      </c>
      <c r="L20" s="11">
        <f t="shared" si="16"/>
        <v>314</v>
      </c>
      <c r="M20" s="11">
        <f t="shared" si="16"/>
        <v>314000</v>
      </c>
      <c r="N20" s="11">
        <f t="shared" si="16"/>
        <v>9</v>
      </c>
      <c r="O20" s="11">
        <f t="shared" si="16"/>
        <v>11</v>
      </c>
      <c r="P20" s="11">
        <f t="shared" si="16"/>
        <v>8</v>
      </c>
      <c r="Q20" s="11">
        <f t="shared" si="16"/>
        <v>12</v>
      </c>
      <c r="R20" s="11">
        <f t="shared" si="16"/>
        <v>9</v>
      </c>
      <c r="S20" s="11">
        <f t="shared" si="16"/>
        <v>9</v>
      </c>
      <c r="T20" s="11">
        <f t="shared" si="16"/>
        <v>9</v>
      </c>
      <c r="U20" s="11">
        <f t="shared" si="16"/>
        <v>27</v>
      </c>
      <c r="V20" s="11">
        <f t="shared" si="16"/>
        <v>94</v>
      </c>
      <c r="W20" s="11">
        <f t="shared" si="16"/>
        <v>408</v>
      </c>
      <c r="X20" s="11">
        <f t="shared" si="16"/>
        <v>34500</v>
      </c>
      <c r="Y20" s="11">
        <f t="shared" si="16"/>
        <v>73500</v>
      </c>
      <c r="Z20" s="11">
        <f t="shared" si="16"/>
        <v>108000</v>
      </c>
      <c r="AA20" s="11">
        <f t="shared" si="16"/>
        <v>40800</v>
      </c>
      <c r="AB20" s="11">
        <f t="shared" si="16"/>
        <v>462800</v>
      </c>
      <c r="AC20" s="11">
        <f t="shared" si="16"/>
        <v>925600</v>
      </c>
      <c r="AD20">
        <f t="shared" si="14"/>
        <v>9.2560000000000002</v>
      </c>
    </row>
    <row r="21" spans="2:30" ht="28.5" customHeight="1" x14ac:dyDescent="0.25"/>
    <row r="22" spans="2:30" ht="28.5" customHeight="1" x14ac:dyDescent="0.25"/>
    <row r="23" spans="2:30" ht="28.5" customHeight="1" x14ac:dyDescent="0.25"/>
  </sheetData>
  <mergeCells count="14">
    <mergeCell ref="H4:AB4"/>
    <mergeCell ref="C7:C8"/>
    <mergeCell ref="AB7:AB8"/>
    <mergeCell ref="AC7:AC8"/>
    <mergeCell ref="G7:G8"/>
    <mergeCell ref="F7:F8"/>
    <mergeCell ref="E7:E8"/>
    <mergeCell ref="D7:D8"/>
    <mergeCell ref="H7:L7"/>
    <mergeCell ref="M7:M8"/>
    <mergeCell ref="N7:V7"/>
    <mergeCell ref="W7:W8"/>
    <mergeCell ref="X7:Z7"/>
    <mergeCell ref="AA7:AA8"/>
  </mergeCells>
  <pageMargins left="0.25" right="0.25" top="0.75" bottom="0.75" header="0.3" footer="0.3"/>
  <pageSetup scale="43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4:AI24"/>
  <sheetViews>
    <sheetView view="pageBreakPreview" topLeftCell="A4" zoomScale="60" workbookViewId="0">
      <selection activeCell="AG11" sqref="AG11"/>
    </sheetView>
  </sheetViews>
  <sheetFormatPr defaultRowHeight="15" x14ac:dyDescent="0.25"/>
  <cols>
    <col min="1" max="1" width="4.5703125" customWidth="1"/>
    <col min="2" max="2" width="5.28515625" customWidth="1"/>
    <col min="3" max="3" width="16.28515625" customWidth="1"/>
    <col min="4" max="4" width="9.5703125" customWidth="1"/>
    <col min="5" max="6" width="8.7109375" customWidth="1"/>
    <col min="7" max="13" width="9.7109375" customWidth="1"/>
    <col min="14" max="14" width="7.85546875" customWidth="1"/>
    <col min="15" max="15" width="11" customWidth="1"/>
    <col min="16" max="16" width="10.5703125" customWidth="1"/>
    <col min="17" max="17" width="10.28515625" customWidth="1"/>
    <col min="18" max="20" width="9.140625" customWidth="1"/>
    <col min="21" max="21" width="8.140625" customWidth="1"/>
    <col min="22" max="22" width="10.28515625" customWidth="1"/>
    <col min="23" max="23" width="14.28515625" customWidth="1"/>
    <col min="24" max="24" width="9.7109375" customWidth="1"/>
    <col min="25" max="25" width="9.42578125" customWidth="1"/>
    <col min="26" max="27" width="10.140625" customWidth="1"/>
    <col min="28" max="28" width="10" customWidth="1"/>
    <col min="29" max="29" width="12.85546875" customWidth="1"/>
    <col min="30" max="30" width="21" customWidth="1"/>
    <col min="33" max="33" width="33.42578125" customWidth="1"/>
  </cols>
  <sheetData>
    <row r="4" spans="2:35" ht="36" customHeight="1" x14ac:dyDescent="0.25">
      <c r="G4" s="67" t="s">
        <v>53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</row>
    <row r="7" spans="2:35" s="10" customFormat="1" ht="55.5" customHeight="1" x14ac:dyDescent="0.25">
      <c r="C7" s="66" t="s">
        <v>1</v>
      </c>
      <c r="D7" s="66" t="s">
        <v>57</v>
      </c>
      <c r="E7" s="66" t="s">
        <v>48</v>
      </c>
      <c r="F7" s="66" t="s">
        <v>205</v>
      </c>
      <c r="G7" s="66" t="s">
        <v>42</v>
      </c>
      <c r="H7" s="66"/>
      <c r="I7" s="66"/>
      <c r="J7" s="66"/>
      <c r="K7" s="66"/>
      <c r="L7" s="66"/>
      <c r="M7" s="66"/>
      <c r="N7" s="66"/>
      <c r="O7" s="65" t="s">
        <v>202</v>
      </c>
      <c r="P7" s="65"/>
      <c r="Q7" s="65" t="s">
        <v>49</v>
      </c>
      <c r="R7" s="65"/>
      <c r="S7" s="65"/>
      <c r="T7" s="65"/>
      <c r="U7" s="65"/>
      <c r="V7" s="65" t="s">
        <v>21</v>
      </c>
      <c r="W7" s="65" t="s">
        <v>22</v>
      </c>
      <c r="X7" s="65"/>
      <c r="Y7" s="65"/>
      <c r="Z7" s="65" t="s">
        <v>24</v>
      </c>
      <c r="AA7" s="65" t="s">
        <v>222</v>
      </c>
      <c r="AB7" s="65" t="s">
        <v>25</v>
      </c>
      <c r="AC7" s="65" t="s">
        <v>201</v>
      </c>
    </row>
    <row r="8" spans="2:35" s="10" customFormat="1" ht="112.5" customHeight="1" x14ac:dyDescent="0.25">
      <c r="C8" s="66"/>
      <c r="D8" s="66"/>
      <c r="E8" s="66"/>
      <c r="F8" s="66"/>
      <c r="G8" s="18" t="s">
        <v>43</v>
      </c>
      <c r="H8" s="18" t="s">
        <v>44</v>
      </c>
      <c r="I8" s="18" t="s">
        <v>45</v>
      </c>
      <c r="J8" s="18" t="s">
        <v>34</v>
      </c>
      <c r="K8" s="18" t="s">
        <v>204</v>
      </c>
      <c r="L8" s="18" t="s">
        <v>46</v>
      </c>
      <c r="M8" s="18" t="s">
        <v>47</v>
      </c>
      <c r="N8" s="18" t="s">
        <v>11</v>
      </c>
      <c r="O8" s="53" t="s">
        <v>203</v>
      </c>
      <c r="P8" s="53" t="s">
        <v>206</v>
      </c>
      <c r="Q8" s="21" t="s">
        <v>51</v>
      </c>
      <c r="R8" s="18" t="s">
        <v>50</v>
      </c>
      <c r="S8" s="18" t="s">
        <v>52</v>
      </c>
      <c r="T8" s="21" t="s">
        <v>220</v>
      </c>
      <c r="U8" s="18" t="s">
        <v>11</v>
      </c>
      <c r="V8" s="65"/>
      <c r="W8" s="21" t="s">
        <v>218</v>
      </c>
      <c r="X8" s="21" t="s">
        <v>219</v>
      </c>
      <c r="Y8" s="18" t="s">
        <v>11</v>
      </c>
      <c r="Z8" s="65"/>
      <c r="AA8" s="65"/>
      <c r="AB8" s="65"/>
      <c r="AC8" s="65"/>
    </row>
    <row r="9" spans="2:35" s="10" customFormat="1" ht="54" customHeight="1" x14ac:dyDescent="0.25">
      <c r="C9" s="21" t="s">
        <v>174</v>
      </c>
      <c r="D9" s="21" t="s">
        <v>175</v>
      </c>
      <c r="E9" s="21" t="s">
        <v>228</v>
      </c>
      <c r="F9" s="21" t="s">
        <v>177</v>
      </c>
      <c r="G9" s="21" t="s">
        <v>178</v>
      </c>
      <c r="H9" s="21" t="s">
        <v>179</v>
      </c>
      <c r="I9" s="21" t="s">
        <v>180</v>
      </c>
      <c r="J9" s="21" t="s">
        <v>207</v>
      </c>
      <c r="K9" s="21" t="s">
        <v>208</v>
      </c>
      <c r="L9" s="21" t="s">
        <v>181</v>
      </c>
      <c r="M9" s="21" t="s">
        <v>182</v>
      </c>
      <c r="N9" s="21" t="s">
        <v>216</v>
      </c>
      <c r="O9" s="21" t="s">
        <v>226</v>
      </c>
      <c r="P9" s="21" t="s">
        <v>227</v>
      </c>
      <c r="Q9" s="21" t="s">
        <v>210</v>
      </c>
      <c r="R9" s="21" t="s">
        <v>211</v>
      </c>
      <c r="S9" s="21" t="s">
        <v>212</v>
      </c>
      <c r="T9" s="21" t="s">
        <v>185</v>
      </c>
      <c r="U9" s="6" t="s">
        <v>213</v>
      </c>
      <c r="V9" s="21" t="s">
        <v>229</v>
      </c>
      <c r="W9" s="21" t="s">
        <v>230</v>
      </c>
      <c r="X9" s="21" t="s">
        <v>231</v>
      </c>
      <c r="Y9" s="6" t="s">
        <v>232</v>
      </c>
      <c r="Z9" s="6" t="s">
        <v>233</v>
      </c>
      <c r="AA9" s="6" t="s">
        <v>234</v>
      </c>
      <c r="AB9" s="6" t="s">
        <v>235</v>
      </c>
      <c r="AC9" s="6" t="s">
        <v>236</v>
      </c>
    </row>
    <row r="10" spans="2:35" ht="54" customHeight="1" x14ac:dyDescent="0.25"/>
    <row r="11" spans="2:35" ht="50.25" customHeight="1" x14ac:dyDescent="0.25">
      <c r="B11" s="4">
        <v>1</v>
      </c>
      <c r="C11" s="15" t="s">
        <v>2</v>
      </c>
      <c r="D11" s="4"/>
      <c r="E11" s="2"/>
      <c r="F11" s="2"/>
      <c r="G11" s="3">
        <v>1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1</v>
      </c>
      <c r="N11" s="3">
        <f>SUM(G11:M11)</f>
        <v>7</v>
      </c>
      <c r="O11" s="9"/>
      <c r="P11" s="8"/>
      <c r="Q11" s="3"/>
      <c r="R11" s="3"/>
      <c r="S11" s="3"/>
      <c r="T11" s="3"/>
      <c r="U11" s="3"/>
      <c r="V11" s="3">
        <f t="shared" ref="V11:V20" si="0">N11+U11</f>
        <v>7</v>
      </c>
      <c r="W11" s="3">
        <f t="shared" ref="W11:W20" si="1">(G11+H11+I11+Q11+R11)*700</f>
        <v>2100</v>
      </c>
      <c r="X11" s="3">
        <f>(J11+L11+M11+S11+T11)*500*3</f>
        <v>4500</v>
      </c>
      <c r="Y11" s="9">
        <f>W11+X11</f>
        <v>6600</v>
      </c>
      <c r="Z11" s="9">
        <f>V11*150</f>
        <v>1050</v>
      </c>
      <c r="AA11" s="9">
        <f>V11*100</f>
        <v>700</v>
      </c>
      <c r="AB11" s="11">
        <f>O11+P11+Y11+Z11+AA11</f>
        <v>8350</v>
      </c>
      <c r="AC11" s="11">
        <f>AB11*2</f>
        <v>16700</v>
      </c>
      <c r="AD11">
        <f>AC11/100000</f>
        <v>0.16700000000000001</v>
      </c>
    </row>
    <row r="12" spans="2:35" ht="50.25" customHeight="1" x14ac:dyDescent="0.25">
      <c r="B12" s="4">
        <v>2</v>
      </c>
      <c r="C12" s="15" t="s">
        <v>3</v>
      </c>
      <c r="D12" s="4"/>
      <c r="E12" s="2"/>
      <c r="F12" s="2"/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f t="shared" ref="N12:N19" si="2">SUM(G12:M12)</f>
        <v>7</v>
      </c>
      <c r="O12" s="3"/>
      <c r="P12" s="13"/>
      <c r="Q12" s="3"/>
      <c r="R12" s="3"/>
      <c r="S12" s="3"/>
      <c r="T12" s="3"/>
      <c r="U12" s="3"/>
      <c r="V12" s="3">
        <f t="shared" si="0"/>
        <v>7</v>
      </c>
      <c r="W12" s="3">
        <f t="shared" si="1"/>
        <v>2100</v>
      </c>
      <c r="X12" s="3">
        <f t="shared" ref="X12:X19" si="3">(J12+L12+M12+S12+T12)*500*3</f>
        <v>4500</v>
      </c>
      <c r="Y12" s="14">
        <f t="shared" ref="Y12:Y20" si="4">W12+X12</f>
        <v>6600</v>
      </c>
      <c r="Z12" s="14">
        <f t="shared" ref="Z12:Z20" si="5">V12*150</f>
        <v>1050</v>
      </c>
      <c r="AA12" s="14">
        <f t="shared" ref="AA12:AA19" si="6">V12*100</f>
        <v>700</v>
      </c>
      <c r="AB12" s="11">
        <f t="shared" ref="AB12:AB20" si="7">O12+P12+Y12+Z12+AA12</f>
        <v>8350</v>
      </c>
      <c r="AC12" s="11">
        <f t="shared" ref="AC12:AC19" si="8">AB12*2</f>
        <v>16700</v>
      </c>
      <c r="AD12">
        <f t="shared" ref="AD12:AD24" si="9">AC12/100000</f>
        <v>0.16700000000000001</v>
      </c>
    </row>
    <row r="13" spans="2:35" ht="50.25" customHeight="1" x14ac:dyDescent="0.25">
      <c r="B13" s="4">
        <v>3</v>
      </c>
      <c r="C13" s="15" t="s">
        <v>4</v>
      </c>
      <c r="D13" s="3">
        <v>187</v>
      </c>
      <c r="E13" s="3">
        <f>D13*2</f>
        <v>374</v>
      </c>
      <c r="F13" s="52">
        <v>600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f t="shared" si="2"/>
        <v>7</v>
      </c>
      <c r="O13" s="13">
        <f>(G13+H13+I13)*(E13/6*70)</f>
        <v>13090.000000000002</v>
      </c>
      <c r="P13" s="3">
        <f>(J13+K13+L13+M13)*F13</f>
        <v>2400</v>
      </c>
      <c r="Q13" s="3"/>
      <c r="R13" s="3"/>
      <c r="S13" s="3"/>
      <c r="T13" s="3"/>
      <c r="U13" s="3"/>
      <c r="V13" s="3">
        <f t="shared" si="0"/>
        <v>7</v>
      </c>
      <c r="W13" s="3">
        <f t="shared" si="1"/>
        <v>2100</v>
      </c>
      <c r="X13" s="3">
        <f t="shared" si="3"/>
        <v>4500</v>
      </c>
      <c r="Y13" s="14">
        <f t="shared" si="4"/>
        <v>6600</v>
      </c>
      <c r="Z13" s="14">
        <f t="shared" si="5"/>
        <v>1050</v>
      </c>
      <c r="AA13" s="14">
        <f t="shared" si="6"/>
        <v>700</v>
      </c>
      <c r="AB13" s="11">
        <f t="shared" si="7"/>
        <v>23840</v>
      </c>
      <c r="AC13" s="11">
        <f t="shared" si="8"/>
        <v>47680</v>
      </c>
      <c r="AD13">
        <f t="shared" si="9"/>
        <v>0.4768</v>
      </c>
      <c r="AG13" s="19" t="s">
        <v>54</v>
      </c>
      <c r="AH13" s="20"/>
      <c r="AI13" s="20">
        <v>187</v>
      </c>
    </row>
    <row r="14" spans="2:35" ht="50.25" customHeight="1" x14ac:dyDescent="0.25">
      <c r="B14" s="4">
        <v>4</v>
      </c>
      <c r="C14" s="15" t="s">
        <v>5</v>
      </c>
      <c r="D14" s="3">
        <v>95</v>
      </c>
      <c r="E14" s="3">
        <f t="shared" ref="E14:E19" si="10">D14*2</f>
        <v>190</v>
      </c>
      <c r="F14" s="52">
        <v>250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f t="shared" si="2"/>
        <v>7</v>
      </c>
      <c r="O14" s="13">
        <f>(G14+H14+I14)*(E14/6*70)</f>
        <v>6650.0000000000009</v>
      </c>
      <c r="P14" s="3">
        <f t="shared" ref="P14:P19" si="11">(J14+K14+L14+M14)*F14</f>
        <v>1000</v>
      </c>
      <c r="Q14" s="3"/>
      <c r="R14" s="3"/>
      <c r="S14" s="3"/>
      <c r="T14" s="3"/>
      <c r="U14" s="3"/>
      <c r="V14" s="3">
        <f t="shared" si="0"/>
        <v>7</v>
      </c>
      <c r="W14" s="3">
        <f t="shared" si="1"/>
        <v>2100</v>
      </c>
      <c r="X14" s="3">
        <f t="shared" si="3"/>
        <v>4500</v>
      </c>
      <c r="Y14" s="14">
        <f t="shared" si="4"/>
        <v>6600</v>
      </c>
      <c r="Z14" s="14">
        <f t="shared" si="5"/>
        <v>1050</v>
      </c>
      <c r="AA14" s="14">
        <f t="shared" si="6"/>
        <v>700</v>
      </c>
      <c r="AB14" s="11">
        <f t="shared" si="7"/>
        <v>16000</v>
      </c>
      <c r="AC14" s="11">
        <f t="shared" si="8"/>
        <v>32000</v>
      </c>
      <c r="AD14">
        <f t="shared" si="9"/>
        <v>0.32</v>
      </c>
      <c r="AG14" s="19" t="s">
        <v>6</v>
      </c>
      <c r="AH14" s="20"/>
      <c r="AI14" s="20">
        <v>95</v>
      </c>
    </row>
    <row r="15" spans="2:35" ht="50.25" customHeight="1" x14ac:dyDescent="0.25">
      <c r="B15" s="4">
        <v>5</v>
      </c>
      <c r="C15" s="15" t="s">
        <v>6</v>
      </c>
      <c r="D15" s="3">
        <v>78</v>
      </c>
      <c r="E15" s="3">
        <f t="shared" si="10"/>
        <v>156</v>
      </c>
      <c r="F15" s="52">
        <v>400</v>
      </c>
      <c r="G15" s="3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3">
        <v>1</v>
      </c>
      <c r="N15" s="3">
        <f t="shared" si="2"/>
        <v>7</v>
      </c>
      <c r="O15" s="13">
        <f>(G15+H15+I15)*(E15/6*70)</f>
        <v>5460</v>
      </c>
      <c r="P15" s="3">
        <f t="shared" si="11"/>
        <v>1600</v>
      </c>
      <c r="Q15" s="3"/>
      <c r="R15" s="3"/>
      <c r="S15" s="3"/>
      <c r="T15" s="3"/>
      <c r="U15" s="3"/>
      <c r="V15" s="3">
        <f t="shared" si="0"/>
        <v>7</v>
      </c>
      <c r="W15" s="3">
        <f t="shared" si="1"/>
        <v>2100</v>
      </c>
      <c r="X15" s="3">
        <f t="shared" si="3"/>
        <v>4500</v>
      </c>
      <c r="Y15" s="14">
        <f t="shared" si="4"/>
        <v>6600</v>
      </c>
      <c r="Z15" s="14">
        <f t="shared" si="5"/>
        <v>1050</v>
      </c>
      <c r="AA15" s="14">
        <f t="shared" si="6"/>
        <v>700</v>
      </c>
      <c r="AB15" s="11">
        <f t="shared" si="7"/>
        <v>15410</v>
      </c>
      <c r="AC15" s="11">
        <f t="shared" si="8"/>
        <v>30820</v>
      </c>
      <c r="AD15">
        <f t="shared" si="9"/>
        <v>0.30819999999999997</v>
      </c>
      <c r="AG15" s="19" t="s">
        <v>5</v>
      </c>
      <c r="AH15" s="20"/>
      <c r="AI15" s="20">
        <v>78</v>
      </c>
    </row>
    <row r="16" spans="2:35" ht="50.25" customHeight="1" x14ac:dyDescent="0.25">
      <c r="B16" s="4">
        <v>6</v>
      </c>
      <c r="C16" s="15" t="s">
        <v>7</v>
      </c>
      <c r="D16" s="3">
        <v>108</v>
      </c>
      <c r="E16" s="3">
        <f t="shared" si="10"/>
        <v>216</v>
      </c>
      <c r="F16" s="3">
        <v>350</v>
      </c>
      <c r="G16" s="3">
        <v>1</v>
      </c>
      <c r="H16" s="3">
        <v>1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f t="shared" si="2"/>
        <v>7</v>
      </c>
      <c r="O16" s="13">
        <f t="shared" ref="O16:O19" si="12">(G16+H16+I16)*(E16/6*70)</f>
        <v>7560</v>
      </c>
      <c r="P16" s="3">
        <f t="shared" si="11"/>
        <v>1400</v>
      </c>
      <c r="Q16" s="3"/>
      <c r="R16" s="3"/>
      <c r="S16" s="3"/>
      <c r="T16" s="3"/>
      <c r="U16" s="3"/>
      <c r="V16" s="3">
        <f t="shared" si="0"/>
        <v>7</v>
      </c>
      <c r="W16" s="3">
        <f t="shared" si="1"/>
        <v>2100</v>
      </c>
      <c r="X16" s="3">
        <f t="shared" si="3"/>
        <v>4500</v>
      </c>
      <c r="Y16" s="14">
        <f t="shared" si="4"/>
        <v>6600</v>
      </c>
      <c r="Z16" s="14">
        <f t="shared" si="5"/>
        <v>1050</v>
      </c>
      <c r="AA16" s="14">
        <f t="shared" si="6"/>
        <v>700</v>
      </c>
      <c r="AB16" s="11">
        <f t="shared" si="7"/>
        <v>17310</v>
      </c>
      <c r="AC16" s="11">
        <f t="shared" si="8"/>
        <v>34620</v>
      </c>
      <c r="AD16">
        <f t="shared" si="9"/>
        <v>0.34620000000000001</v>
      </c>
      <c r="AG16" s="19" t="s">
        <v>7</v>
      </c>
      <c r="AH16" s="20"/>
      <c r="AI16" s="20">
        <v>108</v>
      </c>
    </row>
    <row r="17" spans="2:35" ht="50.25" customHeight="1" x14ac:dyDescent="0.25">
      <c r="B17" s="4">
        <v>7</v>
      </c>
      <c r="C17" s="15" t="s">
        <v>8</v>
      </c>
      <c r="D17" s="3">
        <v>169</v>
      </c>
      <c r="E17" s="3">
        <f t="shared" si="10"/>
        <v>338</v>
      </c>
      <c r="F17" s="3">
        <v>550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f t="shared" si="2"/>
        <v>7</v>
      </c>
      <c r="O17" s="13">
        <f t="shared" si="12"/>
        <v>11830</v>
      </c>
      <c r="P17" s="3">
        <f t="shared" si="11"/>
        <v>2200</v>
      </c>
      <c r="Q17" s="3"/>
      <c r="R17" s="3"/>
      <c r="S17" s="3"/>
      <c r="T17" s="3"/>
      <c r="U17" s="3"/>
      <c r="V17" s="3">
        <f t="shared" si="0"/>
        <v>7</v>
      </c>
      <c r="W17" s="3">
        <f t="shared" si="1"/>
        <v>2100</v>
      </c>
      <c r="X17" s="3">
        <f t="shared" si="3"/>
        <v>4500</v>
      </c>
      <c r="Y17" s="14">
        <f t="shared" si="4"/>
        <v>6600</v>
      </c>
      <c r="Z17" s="14">
        <f t="shared" si="5"/>
        <v>1050</v>
      </c>
      <c r="AA17" s="14">
        <f t="shared" si="6"/>
        <v>700</v>
      </c>
      <c r="AB17" s="11">
        <f t="shared" si="7"/>
        <v>22380</v>
      </c>
      <c r="AC17" s="11">
        <f t="shared" si="8"/>
        <v>44760</v>
      </c>
      <c r="AD17">
        <f t="shared" si="9"/>
        <v>0.4476</v>
      </c>
      <c r="AG17" s="19" t="s">
        <v>8</v>
      </c>
      <c r="AH17" s="20"/>
      <c r="AI17" s="20">
        <v>169</v>
      </c>
    </row>
    <row r="18" spans="2:35" ht="50.25" customHeight="1" x14ac:dyDescent="0.25">
      <c r="B18" s="4">
        <v>8</v>
      </c>
      <c r="C18" s="15" t="s">
        <v>9</v>
      </c>
      <c r="D18" s="3">
        <v>234</v>
      </c>
      <c r="E18" s="3">
        <f t="shared" si="10"/>
        <v>468</v>
      </c>
      <c r="F18" s="52">
        <v>800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f t="shared" si="2"/>
        <v>7</v>
      </c>
      <c r="O18" s="13">
        <f>(G18+H18+I18)*(E18/6*70)</f>
        <v>16380</v>
      </c>
      <c r="P18" s="3">
        <f t="shared" si="11"/>
        <v>3200</v>
      </c>
      <c r="Q18" s="3"/>
      <c r="R18" s="3"/>
      <c r="S18" s="3"/>
      <c r="T18" s="3"/>
      <c r="U18" s="3"/>
      <c r="V18" s="3">
        <f t="shared" si="0"/>
        <v>7</v>
      </c>
      <c r="W18" s="3">
        <f t="shared" si="1"/>
        <v>2100</v>
      </c>
      <c r="X18" s="3">
        <f t="shared" si="3"/>
        <v>4500</v>
      </c>
      <c r="Y18" s="14">
        <f t="shared" si="4"/>
        <v>6600</v>
      </c>
      <c r="Z18" s="14">
        <f t="shared" si="5"/>
        <v>1050</v>
      </c>
      <c r="AA18" s="14">
        <f t="shared" si="6"/>
        <v>700</v>
      </c>
      <c r="AB18" s="11">
        <f t="shared" si="7"/>
        <v>27930</v>
      </c>
      <c r="AC18" s="11">
        <f t="shared" si="8"/>
        <v>55860</v>
      </c>
      <c r="AD18">
        <f t="shared" si="9"/>
        <v>0.55859999999999999</v>
      </c>
      <c r="AG18" s="19" t="s">
        <v>55</v>
      </c>
      <c r="AH18" s="20"/>
      <c r="AI18" s="20">
        <v>234</v>
      </c>
    </row>
    <row r="19" spans="2:35" ht="50.25" customHeight="1" x14ac:dyDescent="0.25">
      <c r="B19" s="4">
        <v>9</v>
      </c>
      <c r="C19" s="15" t="s">
        <v>10</v>
      </c>
      <c r="D19" s="3">
        <v>302</v>
      </c>
      <c r="E19" s="3">
        <f t="shared" si="10"/>
        <v>604</v>
      </c>
      <c r="F19" s="3">
        <v>1000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>
        <v>1</v>
      </c>
      <c r="N19" s="3">
        <f t="shared" si="2"/>
        <v>7</v>
      </c>
      <c r="O19" s="13">
        <f t="shared" si="12"/>
        <v>21140</v>
      </c>
      <c r="P19" s="3">
        <f t="shared" si="11"/>
        <v>4000</v>
      </c>
      <c r="Q19" s="3"/>
      <c r="R19" s="3"/>
      <c r="S19" s="3"/>
      <c r="T19" s="3"/>
      <c r="U19" s="3"/>
      <c r="V19" s="3">
        <f t="shared" si="0"/>
        <v>7</v>
      </c>
      <c r="W19" s="3">
        <f t="shared" si="1"/>
        <v>2100</v>
      </c>
      <c r="X19" s="3">
        <f t="shared" si="3"/>
        <v>4500</v>
      </c>
      <c r="Y19" s="14">
        <f t="shared" si="4"/>
        <v>6600</v>
      </c>
      <c r="Z19" s="14">
        <f t="shared" si="5"/>
        <v>1050</v>
      </c>
      <c r="AA19" s="14">
        <f t="shared" si="6"/>
        <v>700</v>
      </c>
      <c r="AB19" s="11">
        <f t="shared" si="7"/>
        <v>33490</v>
      </c>
      <c r="AC19" s="11">
        <f t="shared" si="8"/>
        <v>66980</v>
      </c>
      <c r="AD19">
        <f t="shared" si="9"/>
        <v>0.66979999999999995</v>
      </c>
      <c r="AG19" s="19" t="s">
        <v>56</v>
      </c>
      <c r="AH19" s="20"/>
      <c r="AI19" s="20">
        <v>302</v>
      </c>
    </row>
    <row r="20" spans="2:35" ht="50.25" customHeight="1" x14ac:dyDescent="0.25">
      <c r="B20" s="4">
        <v>10</v>
      </c>
      <c r="C20" s="15" t="s">
        <v>217</v>
      </c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>
        <v>8</v>
      </c>
      <c r="R20" s="3">
        <v>1</v>
      </c>
      <c r="S20" s="3">
        <v>10</v>
      </c>
      <c r="T20" s="3">
        <v>5</v>
      </c>
      <c r="U20" s="3">
        <f>SUM(Q20:T20)</f>
        <v>24</v>
      </c>
      <c r="V20" s="3">
        <f t="shared" si="0"/>
        <v>24</v>
      </c>
      <c r="W20" s="3">
        <f t="shared" si="1"/>
        <v>6300</v>
      </c>
      <c r="X20" s="3">
        <f>(J20+L20+M20+S20+T20)*500</f>
        <v>7500</v>
      </c>
      <c r="Y20" s="14">
        <f t="shared" si="4"/>
        <v>13800</v>
      </c>
      <c r="Z20" s="14">
        <f t="shared" si="5"/>
        <v>3600</v>
      </c>
      <c r="AA20" s="14"/>
      <c r="AB20" s="11">
        <f t="shared" si="7"/>
        <v>17400</v>
      </c>
      <c r="AC20" s="11">
        <f>AB20*2</f>
        <v>34800</v>
      </c>
      <c r="AD20">
        <f t="shared" si="9"/>
        <v>0.34799999999999998</v>
      </c>
    </row>
    <row r="21" spans="2:35" s="5" customFormat="1" ht="39.75" customHeight="1" x14ac:dyDescent="0.25">
      <c r="E21" s="11">
        <f>SUM(E11:E20)</f>
        <v>2346</v>
      </c>
      <c r="F21" s="11">
        <f t="shared" ref="F21:AB21" si="13">SUM(F11:F20)</f>
        <v>3950</v>
      </c>
      <c r="G21" s="11">
        <f t="shared" si="13"/>
        <v>9</v>
      </c>
      <c r="H21" s="11">
        <f t="shared" si="13"/>
        <v>9</v>
      </c>
      <c r="I21" s="11">
        <f t="shared" si="13"/>
        <v>9</v>
      </c>
      <c r="J21" s="11">
        <f t="shared" si="13"/>
        <v>9</v>
      </c>
      <c r="K21" s="11">
        <f t="shared" si="13"/>
        <v>9</v>
      </c>
      <c r="L21" s="11">
        <f t="shared" si="13"/>
        <v>9</v>
      </c>
      <c r="M21" s="11">
        <f t="shared" si="13"/>
        <v>9</v>
      </c>
      <c r="N21" s="11">
        <f t="shared" si="13"/>
        <v>63</v>
      </c>
      <c r="O21" s="11">
        <f t="shared" si="13"/>
        <v>82110</v>
      </c>
      <c r="P21" s="11">
        <f t="shared" si="13"/>
        <v>15800</v>
      </c>
      <c r="Q21" s="11">
        <f t="shared" si="13"/>
        <v>8</v>
      </c>
      <c r="R21" s="11">
        <f t="shared" si="13"/>
        <v>1</v>
      </c>
      <c r="S21" s="11">
        <f t="shared" si="13"/>
        <v>10</v>
      </c>
      <c r="T21" s="11">
        <f t="shared" si="13"/>
        <v>5</v>
      </c>
      <c r="U21" s="11">
        <f t="shared" si="13"/>
        <v>24</v>
      </c>
      <c r="V21" s="11">
        <f t="shared" si="13"/>
        <v>87</v>
      </c>
      <c r="W21" s="11">
        <f t="shared" si="13"/>
        <v>25200</v>
      </c>
      <c r="X21" s="11">
        <f t="shared" si="13"/>
        <v>48000</v>
      </c>
      <c r="Y21" s="11">
        <f t="shared" si="13"/>
        <v>73200</v>
      </c>
      <c r="Z21" s="11">
        <f t="shared" si="13"/>
        <v>13050</v>
      </c>
      <c r="AA21" s="11">
        <f t="shared" si="13"/>
        <v>6300</v>
      </c>
      <c r="AB21" s="11">
        <f t="shared" si="13"/>
        <v>190460</v>
      </c>
      <c r="AC21" s="11">
        <f>SUM(AC11:AC20)</f>
        <v>380920</v>
      </c>
      <c r="AD21">
        <f t="shared" si="9"/>
        <v>3.8092000000000001</v>
      </c>
    </row>
    <row r="22" spans="2:35" ht="15.75" customHeight="1" x14ac:dyDescent="0.25">
      <c r="AD22">
        <f t="shared" si="9"/>
        <v>0</v>
      </c>
    </row>
    <row r="23" spans="2:35" ht="21" customHeight="1" x14ac:dyDescent="0.25">
      <c r="W23" t="s">
        <v>223</v>
      </c>
      <c r="Y23">
        <f>AC21</f>
        <v>380920</v>
      </c>
      <c r="AA23" t="s">
        <v>224</v>
      </c>
      <c r="AC23" s="57">
        <f>Y23*5/100</f>
        <v>19046</v>
      </c>
      <c r="AD23">
        <f t="shared" si="9"/>
        <v>0.19045999999999999</v>
      </c>
    </row>
    <row r="24" spans="2:35" ht="28.5" customHeight="1" x14ac:dyDescent="0.25">
      <c r="W24" t="s">
        <v>25</v>
      </c>
      <c r="AC24" s="57">
        <f>AC21+AC23</f>
        <v>399966</v>
      </c>
      <c r="AD24">
        <f t="shared" si="9"/>
        <v>3.99966</v>
      </c>
    </row>
  </sheetData>
  <mergeCells count="14">
    <mergeCell ref="W7:Y7"/>
    <mergeCell ref="Z7:Z8"/>
    <mergeCell ref="AB7:AB8"/>
    <mergeCell ref="AC7:AC8"/>
    <mergeCell ref="G4:AB4"/>
    <mergeCell ref="V7:V8"/>
    <mergeCell ref="O7:P7"/>
    <mergeCell ref="AA7:AA8"/>
    <mergeCell ref="C7:C8"/>
    <mergeCell ref="E7:E8"/>
    <mergeCell ref="G7:N7"/>
    <mergeCell ref="Q7:U7"/>
    <mergeCell ref="D7:D8"/>
    <mergeCell ref="F7:F8"/>
  </mergeCells>
  <pageMargins left="0.25" right="0.25" top="0.75" bottom="0.75" header="0.3" footer="0.3"/>
  <pageSetup scale="4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Total Proposal</vt:lpstr>
      <vt:lpstr>MD Mobilities </vt:lpstr>
      <vt:lpstr>SPM Mobilities</vt:lpstr>
      <vt:lpstr>Block Review Meeting</vt:lpstr>
      <vt:lpstr>BI-Annual Review meeting Distri</vt:lpstr>
      <vt:lpstr>State Level</vt:lpstr>
      <vt:lpstr>'BI-Annual Review meeting Distri'!Print_Area</vt:lpstr>
      <vt:lpstr>'Block Review Meeting'!Print_Area</vt:lpstr>
      <vt:lpstr>'MD Mobilities '!Print_Area</vt:lpstr>
      <vt:lpstr>'SPM Mobilities'!Print_Area</vt:lpstr>
      <vt:lpstr>'State Level'!Print_Area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2021-06-17T06:30:31Z</dcterms:modified>
</cp:coreProperties>
</file>